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11" windowWidth="12075" windowHeight="9000" activeTab="3"/>
  </bookViews>
  <sheets>
    <sheet name="A" sheetId="1" r:id="rId1"/>
    <sheet name="p&amp;l" sheetId="2" r:id="rId2"/>
    <sheet name="budgetpl01-02" sheetId="3" r:id="rId3"/>
    <sheet name="DETAILEXP" sheetId="4" r:id="rId4"/>
    <sheet name="teachers" sheetId="5" r:id="rId5"/>
    <sheet name="ASSUMPTIONS" sheetId="6" r:id="rId6"/>
  </sheets>
  <externalReferences>
    <externalReference r:id="rId9"/>
    <externalReference r:id="rId10"/>
  </externalReferences>
  <definedNames>
    <definedName name="_xlnm.Print_Titles" localSheetId="0">'A'!$A:$G,'A'!$8:$10</definedName>
    <definedName name="_xlnm.Print_Titles" localSheetId="2">'budgetpl01-02'!$A:$A</definedName>
    <definedName name="_xlnm.Print_Titles" localSheetId="3">'DETAILEXP'!$6:$6</definedName>
    <definedName name="_xlnm.Print_Titles" localSheetId="1">'p&amp;l'!$A:$A</definedName>
  </definedNames>
  <calcPr fullCalcOnLoad="1"/>
</workbook>
</file>

<file path=xl/sharedStrings.xml><?xml version="1.0" encoding="utf-8"?>
<sst xmlns="http://schemas.openxmlformats.org/spreadsheetml/2006/main" count="232" uniqueCount="132">
  <si>
    <t>WESTCHESTER FAIRFIELD HEBREW ACADEMY</t>
  </si>
  <si>
    <t>EXPENSES</t>
  </si>
  <si>
    <t>PERSONNEL SALARIES</t>
  </si>
  <si>
    <t>BENEFITS</t>
  </si>
  <si>
    <t>ED. SUPPORT STAFF</t>
  </si>
  <si>
    <t>ADMIN. SUPPORT STAFF</t>
  </si>
  <si>
    <t>OTHER THAN PERSONNEL</t>
  </si>
  <si>
    <t>FURNISHINGS</t>
  </si>
  <si>
    <t>ED. SUPPLIES</t>
  </si>
  <si>
    <t>OPERATIONS</t>
  </si>
  <si>
    <t>OTHER</t>
  </si>
  <si>
    <t>EXTRA-CURRICULAR</t>
  </si>
  <si>
    <t>MISC./EMERGENCY</t>
  </si>
  <si>
    <t>PRINCIPAL and</t>
  </si>
  <si>
    <t>SECRETARY</t>
  </si>
  <si>
    <t>CURRICULUM COORDINATOR</t>
  </si>
  <si>
    <t>ART</t>
  </si>
  <si>
    <t>MUSIC</t>
  </si>
  <si>
    <t>PHYS. Ed. + SUPPLIES</t>
  </si>
  <si>
    <t>SCIENCE</t>
  </si>
  <si>
    <t>TECHNOLOGY</t>
  </si>
  <si>
    <t>LEARNING SPECIALISTS</t>
  </si>
  <si>
    <t>PT BOOKKEEPER</t>
  </si>
  <si>
    <t>ACCOUNTANT</t>
  </si>
  <si>
    <t>LEGAL</t>
  </si>
  <si>
    <t>TEACHER TRAINING</t>
  </si>
  <si>
    <t>FURNITURE</t>
  </si>
  <si>
    <t>COMPUTERS+ SOFTWARE</t>
  </si>
  <si>
    <t>RENT OF KTI SPACE</t>
  </si>
  <si>
    <t>PAPER SUPPLIES</t>
  </si>
  <si>
    <t>BOOKS</t>
  </si>
  <si>
    <t>CO-CURRICULAR MATERIALS</t>
  </si>
  <si>
    <t>PHOTOCOPYING</t>
  </si>
  <si>
    <t>FOOD</t>
  </si>
  <si>
    <t>CUSTODIAL</t>
  </si>
  <si>
    <t>TELEPHONE</t>
  </si>
  <si>
    <t>POSTAGE</t>
  </si>
  <si>
    <t>INSURANCE</t>
  </si>
  <si>
    <t>ADP(PAYROLL)</t>
  </si>
  <si>
    <t>ADVERTISING</t>
  </si>
  <si>
    <t>PROMOTION</t>
  </si>
  <si>
    <t>LIBRARY</t>
  </si>
  <si>
    <t>OPPORTUNITIES FOR EXCELLENCE</t>
  </si>
  <si>
    <t>ADULT ED.</t>
  </si>
  <si>
    <t>SHABBATON</t>
  </si>
  <si>
    <t>TRIPS</t>
  </si>
  <si>
    <t>READING/PSYCHOLOGIST/SUPPORT</t>
  </si>
  <si>
    <t>FLOATING HEBREW TEACHER AIDE</t>
  </si>
  <si>
    <t>PT DEVELOPMENT</t>
  </si>
  <si>
    <t>TOTAL EXPENSES</t>
  </si>
  <si>
    <t>SUBTOTAL PERSONNEL</t>
  </si>
  <si>
    <t>SUBTOTAL OTPS</t>
  </si>
  <si>
    <t>pension3%, WC, Medical, unemployment for 12  employees</t>
  </si>
  <si>
    <t>2000/2001</t>
  </si>
  <si>
    <t>SUBTOTAL ED. SUPPORT STAFF</t>
  </si>
  <si>
    <t>SUBTOTAL ADMIN. SUPPORT STAFF</t>
  </si>
  <si>
    <t>RAISE</t>
  </si>
  <si>
    <t>AVG SALARY</t>
  </si>
  <si>
    <t># OF TEACH</t>
  </si>
  <si>
    <t>2001/2002</t>
  </si>
  <si>
    <t>REVENUE</t>
  </si>
  <si>
    <t>TUITION</t>
  </si>
  <si>
    <t>LESS :</t>
  </si>
  <si>
    <t>SCHOLARSHIPS</t>
  </si>
  <si>
    <t>NET TUITION</t>
  </si>
  <si>
    <t>GRANTS</t>
  </si>
  <si>
    <t>OTHER INCOME</t>
  </si>
  <si>
    <t>FUNDRAISING</t>
  </si>
  <si>
    <t>TOTAL REVENUE</t>
  </si>
  <si>
    <t>ADMIN/TEACHING SALARIES</t>
  </si>
  <si>
    <t>SUPPORT STAFF</t>
  </si>
  <si>
    <t>EDUCATIONAL</t>
  </si>
  <si>
    <t>ADMINISTRATIVE</t>
  </si>
  <si>
    <t>TOTAL PERSONNEL</t>
  </si>
  <si>
    <t>OTPS</t>
  </si>
  <si>
    <t>SUPPLIES</t>
  </si>
  <si>
    <t>RENT</t>
  </si>
  <si>
    <t>EMERGENCY</t>
  </si>
  <si>
    <t>TOTAL OTPS</t>
  </si>
  <si>
    <t>SURPLUS (DEFICIT)</t>
  </si>
  <si>
    <t>- 3% SALARY INCREASE</t>
  </si>
  <si>
    <t>- 5% BENEFIT INCREASE</t>
  </si>
  <si>
    <t>- 20% INCREASE FOR ADDITIONAL CLASS</t>
  </si>
  <si>
    <t>- SCHOLARSHIP AMOUNT HELD AT $65,000</t>
  </si>
  <si>
    <t>WESTCHESTER/FAIRFIELD HEBREW ACADEMY</t>
  </si>
  <si>
    <t>FYE 6/30/2002</t>
  </si>
  <si>
    <t>PROJECTIONS FYE 6/30/01 &amp; 6/30/02</t>
  </si>
  <si>
    <t>8 TEACHERS 6/01 &amp; 10 TEACHERS 6/02</t>
  </si>
  <si>
    <t>- AVG EXPECTED TEACHER SALARY - $38,000</t>
  </si>
  <si>
    <t>key in</t>
  </si>
  <si>
    <t>salary increase</t>
  </si>
  <si>
    <t>2000-2001</t>
  </si>
  <si>
    <t>2001-2002</t>
  </si>
  <si>
    <t>4TH</t>
  </si>
  <si>
    <t>P/T</t>
  </si>
  <si>
    <t xml:space="preserve">           TEACHERS - BENEFIT LEVEL</t>
  </si>
  <si>
    <t>PILOT ED PROGRAM</t>
  </si>
  <si>
    <t>NON-BENEFIT LEVEL</t>
  </si>
  <si>
    <t>1/2 HEBREW LEARNING SPEC.</t>
  </si>
  <si>
    <t>1/2 G.S. LEARNING SPEC.</t>
  </si>
  <si>
    <t>SUBSTITUTE TEACHERS</t>
  </si>
  <si>
    <t>READING/LANG. SPEC.</t>
  </si>
  <si>
    <t>PSYCHOLOGIST</t>
  </si>
  <si>
    <t>NURSE</t>
  </si>
  <si>
    <t>PRINCIPAL</t>
  </si>
  <si>
    <t xml:space="preserve"> 9.5 TEACHERS 6/02</t>
  </si>
  <si>
    <t>PILOT ED-LEARNING SPECIALIST</t>
  </si>
  <si>
    <t>LIFE SAFETY TRAINING</t>
  </si>
  <si>
    <t>MISCELLANEOUS</t>
  </si>
  <si>
    <t>MOVE</t>
  </si>
  <si>
    <t>PILOT ED-LEARNING PROGRAM</t>
  </si>
  <si>
    <t>- TUITION AND GIFT : $9,600</t>
  </si>
  <si>
    <t>- 75 STUDENTS</t>
  </si>
  <si>
    <t>NUMBER HIDDEN</t>
  </si>
  <si>
    <t>NEW ITEMS</t>
  </si>
  <si>
    <t>- PILOT ED-LEARNING PROGRAM</t>
  </si>
  <si>
    <t>- BUS SUBSIDY</t>
  </si>
  <si>
    <t>- SCHOOL NURSE</t>
  </si>
  <si>
    <t>- MOVE COSTS</t>
  </si>
  <si>
    <t xml:space="preserve">      BUDGET ASSUMPTIONS</t>
  </si>
  <si>
    <t>RENT OF SCHOOL SPACE</t>
  </si>
  <si>
    <t xml:space="preserve">pension3%, WC, Medical, </t>
  </si>
  <si>
    <t>unemployment for 13.5  employees</t>
  </si>
  <si>
    <t>NURSE (2HRS/DAY, 3DAYS/WK, 40 WKS)</t>
  </si>
  <si>
    <t>P.T.  GENERAL STUDIES LEARNING SPEC.</t>
  </si>
  <si>
    <t>P.T. HEBREW LEARNING SPEC.</t>
  </si>
  <si>
    <t>2000-01</t>
  </si>
  <si>
    <t>BUDGET</t>
  </si>
  <si>
    <t>ACTUAL</t>
  </si>
  <si>
    <t>ED. SUP.  ST.</t>
  </si>
  <si>
    <t>EMERGENCY/misc.</t>
  </si>
  <si>
    <t>BUS SUBSIDY 24 @$1,500 EACH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</si>
</sst>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5" fontId="8" fillId="0" borderId="0" xfId="0" applyNumberFormat="1" applyFont="1" applyAlignment="1">
      <alignment horizontal="center"/>
    </xf>
    <xf numFmtId="5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5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5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4" fillId="0" borderId="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NumberFormat="1" applyFont="1" applyAlignment="1">
      <alignment/>
    </xf>
    <xf numFmtId="5" fontId="5" fillId="0" borderId="0" xfId="0" applyNumberFormat="1" applyFont="1" applyBorder="1" applyAlignment="1">
      <alignment/>
    </xf>
    <xf numFmtId="5" fontId="4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3" xfId="0" applyNumberFormat="1" applyBorder="1" applyAlignment="1">
      <alignment/>
    </xf>
    <xf numFmtId="5" fontId="0" fillId="0" borderId="0" xfId="0" applyNumberFormat="1" applyBorder="1" applyAlignment="1">
      <alignment/>
    </xf>
    <xf numFmtId="0" fontId="4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5" fillId="0" borderId="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0" fillId="0" borderId="4" xfId="0" applyNumberFormat="1" applyFont="1" applyBorder="1" applyAlignment="1">
      <alignment/>
    </xf>
    <xf numFmtId="5" fontId="5" fillId="0" borderId="4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0" fontId="4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5" fontId="5" fillId="0" borderId="5" xfId="0" applyNumberFormat="1" applyFont="1" applyBorder="1" applyAlignment="1">
      <alignment/>
    </xf>
    <xf numFmtId="5" fontId="5" fillId="0" borderId="6" xfId="0" applyNumberFormat="1" applyFont="1" applyBorder="1" applyAlignment="1">
      <alignment/>
    </xf>
    <xf numFmtId="5" fontId="7" fillId="0" borderId="5" xfId="0" applyNumberFormat="1" applyFont="1" applyBorder="1" applyAlignment="1">
      <alignment/>
    </xf>
    <xf numFmtId="5" fontId="5" fillId="0" borderId="7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erica%20Online%205.0a\download\wfha%20incgf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merica%20Online%205.0a\download\wfha%20incgfed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FY01-02"/>
    </sheetNames>
    <sheetDataSet>
      <sheetData sheetId="0">
        <row r="11">
          <cell r="G11">
            <v>516250</v>
          </cell>
        </row>
        <row r="13">
          <cell r="G13">
            <v>-65000</v>
          </cell>
        </row>
        <row r="23">
          <cell r="G23">
            <v>160000</v>
          </cell>
        </row>
        <row r="31">
          <cell r="G31">
            <v>14500</v>
          </cell>
        </row>
        <row r="40">
          <cell r="G40">
            <v>185000</v>
          </cell>
        </row>
      </sheetData>
      <sheetData sheetId="1">
        <row r="17">
          <cell r="O17">
            <v>-65000</v>
          </cell>
        </row>
        <row r="27">
          <cell r="O27">
            <v>90000</v>
          </cell>
        </row>
        <row r="35">
          <cell r="O35">
            <v>17400</v>
          </cell>
        </row>
        <row r="44">
          <cell r="O44">
            <v>185000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FY01-02"/>
      <sheetName val="budget01-02"/>
    </sheetNames>
    <sheetDataSet>
      <sheetData sheetId="2">
        <row r="10">
          <cell r="O10">
            <v>720000</v>
          </cell>
        </row>
        <row r="11">
          <cell r="O11">
            <v>10000</v>
          </cell>
        </row>
        <row r="13">
          <cell r="O13">
            <v>-65000</v>
          </cell>
        </row>
        <row r="23">
          <cell r="O23">
            <v>90000</v>
          </cell>
        </row>
        <row r="31">
          <cell r="O31">
            <v>17400</v>
          </cell>
        </row>
        <row r="39">
          <cell r="O39">
            <v>210000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showOutlineSymbols="0" zoomScale="87" zoomScaleNormal="87" workbookViewId="0" topLeftCell="C38">
      <selection activeCell="H15" sqref="H15"/>
    </sheetView>
  </sheetViews>
  <sheetFormatPr defaultColWidth="8.88671875" defaultRowHeight="15"/>
  <cols>
    <col min="1" max="1" width="9.6640625" style="1" customWidth="1"/>
    <col min="2" max="2" width="23.77734375" style="1" customWidth="1"/>
    <col min="3" max="7" width="9.6640625" style="1" customWidth="1"/>
    <col min="8" max="8" width="11.3359375" style="9" customWidth="1"/>
    <col min="9" max="9" width="12.4453125" style="9" customWidth="1"/>
    <col min="10" max="10" width="11.99609375" style="9" customWidth="1"/>
    <col min="11" max="11" width="11.6640625" style="1" customWidth="1"/>
    <col min="12" max="16384" width="9.6640625" style="1" customWidth="1"/>
  </cols>
  <sheetData>
    <row r="1" spans="9:10" ht="15.75">
      <c r="I1" s="9" t="s">
        <v>56</v>
      </c>
      <c r="J1" s="9">
        <v>1.03</v>
      </c>
    </row>
    <row r="2" spans="9:10" ht="15.75">
      <c r="I2" s="9" t="s">
        <v>57</v>
      </c>
      <c r="J2" s="9">
        <v>38000</v>
      </c>
    </row>
    <row r="3" spans="9:10" ht="15.75">
      <c r="I3" s="9" t="s">
        <v>58</v>
      </c>
      <c r="J3" s="9">
        <v>2</v>
      </c>
    </row>
    <row r="8" ht="21" customHeight="1">
      <c r="A8" s="7" t="s">
        <v>0</v>
      </c>
    </row>
    <row r="9" spans="1:8" ht="20.25" customHeight="1">
      <c r="A9" s="7" t="s">
        <v>86</v>
      </c>
      <c r="H9" s="10"/>
    </row>
    <row r="10" spans="8:10" ht="18">
      <c r="H10" s="13" t="s">
        <v>53</v>
      </c>
      <c r="J10" s="13" t="s">
        <v>59</v>
      </c>
    </row>
    <row r="12" spans="1:2" ht="18">
      <c r="A12" s="40" t="s">
        <v>1</v>
      </c>
      <c r="B12" s="2"/>
    </row>
    <row r="13" spans="1:2" ht="15.75">
      <c r="A13" s="2"/>
      <c r="B13" s="2"/>
    </row>
    <row r="14" ht="15.75">
      <c r="B14" s="12" t="s">
        <v>2</v>
      </c>
    </row>
    <row r="15" ht="15.75">
      <c r="B15" s="3"/>
    </row>
    <row r="16" spans="3:10" ht="15.75">
      <c r="C16" s="6" t="s">
        <v>13</v>
      </c>
      <c r="D16" s="6"/>
      <c r="E16" s="6"/>
      <c r="F16" s="6"/>
      <c r="G16" s="6"/>
      <c r="H16" s="9">
        <v>410700</v>
      </c>
      <c r="J16" s="9">
        <f>ROUND(H16*J1,0)+J2*J3</f>
        <v>499021</v>
      </c>
    </row>
    <row r="17" spans="3:7" ht="15.75">
      <c r="C17" s="6" t="s">
        <v>87</v>
      </c>
      <c r="D17" s="6"/>
      <c r="E17" s="6"/>
      <c r="F17" s="6"/>
      <c r="G17" s="6"/>
    </row>
    <row r="18" spans="3:10" ht="15.75">
      <c r="C18" s="6" t="s">
        <v>14</v>
      </c>
      <c r="D18" s="6"/>
      <c r="E18" s="6"/>
      <c r="F18" s="6"/>
      <c r="G18" s="6"/>
      <c r="H18" s="9">
        <v>32000</v>
      </c>
      <c r="J18" s="9">
        <f>ROUND(H18*J1,0)</f>
        <v>32960</v>
      </c>
    </row>
    <row r="19" spans="3:7" ht="15.75">
      <c r="C19" s="6"/>
      <c r="D19" s="6"/>
      <c r="E19" s="6"/>
      <c r="F19" s="6"/>
      <c r="G19" s="6"/>
    </row>
    <row r="20" spans="3:10" ht="15.75">
      <c r="C20" s="6" t="s">
        <v>47</v>
      </c>
      <c r="D20" s="6"/>
      <c r="E20" s="6"/>
      <c r="F20" s="6"/>
      <c r="G20" s="6"/>
      <c r="H20" s="9">
        <v>18000</v>
      </c>
      <c r="J20" s="9">
        <f>ROUND(H20*J1,0)</f>
        <v>18540</v>
      </c>
    </row>
    <row r="21" spans="3:10" ht="15.75">
      <c r="C21" s="6" t="s">
        <v>15</v>
      </c>
      <c r="D21" s="6"/>
      <c r="E21" s="6"/>
      <c r="F21" s="6"/>
      <c r="G21" s="6"/>
      <c r="H21" s="9">
        <v>42500</v>
      </c>
      <c r="J21" s="9">
        <f>ROUND(H21*J1,0)</f>
        <v>43775</v>
      </c>
    </row>
    <row r="22" spans="2:7" ht="15.75">
      <c r="B22" s="12" t="s">
        <v>3</v>
      </c>
      <c r="C22" s="6"/>
      <c r="D22" s="6"/>
      <c r="E22" s="6"/>
      <c r="F22" s="6"/>
      <c r="G22" s="6"/>
    </row>
    <row r="23" spans="3:7" ht="15.75">
      <c r="C23" s="43" t="s">
        <v>52</v>
      </c>
      <c r="D23" s="6"/>
      <c r="E23" s="6"/>
      <c r="F23" s="6"/>
      <c r="G23" s="6"/>
    </row>
    <row r="24" spans="3:10" ht="15.75">
      <c r="C24" s="6"/>
      <c r="D24" s="6"/>
      <c r="E24" s="6"/>
      <c r="F24" s="44">
        <f>+H24/G24</f>
        <v>0.22481518282988872</v>
      </c>
      <c r="G24" s="9">
        <f>SUM(H16:H21)</f>
        <v>503200</v>
      </c>
      <c r="H24" s="9">
        <v>113127</v>
      </c>
      <c r="J24" s="9">
        <f>SUM(J16:J21)*0.22*1.05</f>
        <v>137282.376</v>
      </c>
    </row>
    <row r="25" spans="3:7" ht="15.75">
      <c r="C25" s="6"/>
      <c r="D25" s="6"/>
      <c r="E25" s="6"/>
      <c r="F25" s="6"/>
      <c r="G25" s="9"/>
    </row>
    <row r="26" spans="2:11" ht="15.75">
      <c r="B26" s="6" t="s">
        <v>50</v>
      </c>
      <c r="C26" s="6"/>
      <c r="D26" s="6"/>
      <c r="E26" s="6"/>
      <c r="F26" s="6"/>
      <c r="G26" s="11"/>
      <c r="I26" s="9">
        <f>SUM(H16:H24)</f>
        <v>616327</v>
      </c>
      <c r="K26" s="9">
        <f>SUM(J16:J24)</f>
        <v>731578.3759999999</v>
      </c>
    </row>
    <row r="27" spans="2:7" ht="15.75">
      <c r="B27" s="6"/>
      <c r="C27" s="6"/>
      <c r="D27" s="6"/>
      <c r="E27" s="6"/>
      <c r="F27" s="6"/>
      <c r="G27" s="8"/>
    </row>
    <row r="28" spans="2:7" ht="15.75">
      <c r="B28" s="12" t="s">
        <v>4</v>
      </c>
      <c r="C28" s="6" t="s">
        <v>16</v>
      </c>
      <c r="D28" s="6"/>
      <c r="E28" s="6"/>
      <c r="F28" s="6"/>
      <c r="G28" s="6"/>
    </row>
    <row r="29" spans="3:10" ht="15" customHeight="1">
      <c r="C29" s="6" t="s">
        <v>17</v>
      </c>
      <c r="D29" s="6"/>
      <c r="E29" s="6"/>
      <c r="F29" s="6"/>
      <c r="G29" s="6"/>
      <c r="H29" s="9">
        <v>8500</v>
      </c>
      <c r="J29" s="9">
        <f aca="true" t="shared" si="0" ref="J29:J34">ROUND(H29*1.2,0)</f>
        <v>10200</v>
      </c>
    </row>
    <row r="30" spans="1:256" ht="15" customHeight="1">
      <c r="A30" s="4"/>
      <c r="B30" s="4"/>
      <c r="C30" s="6" t="s">
        <v>18</v>
      </c>
      <c r="D30" s="6"/>
      <c r="E30" s="6"/>
      <c r="F30" s="6"/>
      <c r="G30" s="6"/>
      <c r="H30" s="9">
        <v>10000</v>
      </c>
      <c r="J30" s="9">
        <f t="shared" si="0"/>
        <v>12000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3:10" ht="15.75">
      <c r="C31" s="6" t="s">
        <v>19</v>
      </c>
      <c r="D31" s="6"/>
      <c r="E31" s="6"/>
      <c r="F31" s="6"/>
      <c r="G31" s="6"/>
      <c r="H31" s="9">
        <v>5000</v>
      </c>
      <c r="J31" s="9">
        <f t="shared" si="0"/>
        <v>6000</v>
      </c>
    </row>
    <row r="32" spans="3:10" ht="15.75">
      <c r="C32" s="6" t="s">
        <v>20</v>
      </c>
      <c r="D32" s="6"/>
      <c r="E32" s="6"/>
      <c r="F32" s="6"/>
      <c r="G32" s="6"/>
      <c r="H32" s="9">
        <v>7500</v>
      </c>
      <c r="J32" s="9">
        <f t="shared" si="0"/>
        <v>9000</v>
      </c>
    </row>
    <row r="33" spans="3:10" ht="15.75">
      <c r="C33" s="6" t="s">
        <v>21</v>
      </c>
      <c r="D33" s="6"/>
      <c r="E33" s="6"/>
      <c r="F33" s="6"/>
      <c r="G33" s="6"/>
      <c r="H33" s="9">
        <v>12000</v>
      </c>
      <c r="J33" s="9">
        <f t="shared" si="0"/>
        <v>14400</v>
      </c>
    </row>
    <row r="34" spans="3:10" ht="15.75">
      <c r="C34" s="6"/>
      <c r="D34" s="43" t="s">
        <v>46</v>
      </c>
      <c r="E34" s="6"/>
      <c r="F34" s="6"/>
      <c r="G34" s="6"/>
      <c r="H34" s="9">
        <v>30000</v>
      </c>
      <c r="J34" s="9">
        <f t="shared" si="0"/>
        <v>36000</v>
      </c>
    </row>
    <row r="35" spans="3:11" ht="15.75">
      <c r="C35" s="6"/>
      <c r="D35" s="6"/>
      <c r="E35" s="6" t="s">
        <v>54</v>
      </c>
      <c r="F35" s="6"/>
      <c r="G35" s="6"/>
      <c r="I35" s="9">
        <f>SUM(H29:H34)</f>
        <v>73000</v>
      </c>
      <c r="K35" s="9">
        <f>SUM(J29:J34)</f>
        <v>87600</v>
      </c>
    </row>
    <row r="36" spans="3:7" ht="15.75">
      <c r="C36" s="6"/>
      <c r="D36" s="6"/>
      <c r="E36" s="6"/>
      <c r="F36" s="6"/>
      <c r="G36" s="6"/>
    </row>
    <row r="37" spans="2:7" ht="15.75">
      <c r="B37" s="12" t="s">
        <v>5</v>
      </c>
      <c r="C37" s="6"/>
      <c r="D37" s="6"/>
      <c r="E37" s="6"/>
      <c r="F37" s="6"/>
      <c r="G37" s="6"/>
    </row>
    <row r="38" spans="3:7" ht="15.75">
      <c r="C38" s="6" t="s">
        <v>48</v>
      </c>
      <c r="D38" s="6"/>
      <c r="E38" s="6"/>
      <c r="F38" s="6"/>
      <c r="G38" s="6"/>
    </row>
    <row r="39" spans="3:10" ht="15.75">
      <c r="C39" s="6" t="s">
        <v>22</v>
      </c>
      <c r="D39" s="6"/>
      <c r="E39" s="6"/>
      <c r="F39" s="6"/>
      <c r="G39" s="6"/>
      <c r="H39" s="9">
        <v>12000</v>
      </c>
      <c r="J39" s="9">
        <f>ROUND(H39*$J$1,0)</f>
        <v>12360</v>
      </c>
    </row>
    <row r="40" spans="3:10" ht="15.75">
      <c r="C40" s="6" t="s">
        <v>23</v>
      </c>
      <c r="D40" s="6"/>
      <c r="E40" s="6"/>
      <c r="F40" s="6"/>
      <c r="G40" s="6"/>
      <c r="H40" s="9">
        <v>5000</v>
      </c>
      <c r="J40" s="9">
        <f>ROUND(H40*$J$1,0)</f>
        <v>5150</v>
      </c>
    </row>
    <row r="41" spans="3:10" ht="15.75">
      <c r="C41" s="6" t="s">
        <v>24</v>
      </c>
      <c r="D41" s="6"/>
      <c r="E41" s="6"/>
      <c r="F41" s="6"/>
      <c r="G41" s="6"/>
      <c r="H41" s="9">
        <v>2500</v>
      </c>
      <c r="J41" s="9">
        <f>ROUND(H41*$J$1,0)</f>
        <v>2575</v>
      </c>
    </row>
    <row r="42" spans="3:11" ht="15.75">
      <c r="C42" s="6"/>
      <c r="D42" s="6" t="s">
        <v>55</v>
      </c>
      <c r="E42" s="6"/>
      <c r="F42" s="6"/>
      <c r="G42" s="6"/>
      <c r="I42" s="9">
        <f>SUM(H39:H41)</f>
        <v>19500</v>
      </c>
      <c r="K42" s="9">
        <f>SUM(J39:J41)</f>
        <v>20085</v>
      </c>
    </row>
    <row r="43" spans="3:7" ht="15.75">
      <c r="C43" s="6"/>
      <c r="D43" s="6"/>
      <c r="E43" s="6"/>
      <c r="F43" s="6"/>
      <c r="G43" s="6"/>
    </row>
    <row r="44" spans="2:7" ht="15.75">
      <c r="B44" s="12" t="s">
        <v>6</v>
      </c>
      <c r="C44" s="6"/>
      <c r="D44" s="6"/>
      <c r="E44" s="6"/>
      <c r="F44" s="6"/>
      <c r="G44" s="6"/>
    </row>
    <row r="45" spans="3:10" ht="15.75">
      <c r="C45" s="6" t="s">
        <v>25</v>
      </c>
      <c r="D45" s="6"/>
      <c r="E45" s="6"/>
      <c r="F45" s="6"/>
      <c r="G45" s="6"/>
      <c r="H45" s="9">
        <v>7000</v>
      </c>
      <c r="J45" s="9">
        <f>ROUND(H45*1.2,0)</f>
        <v>8400</v>
      </c>
    </row>
    <row r="46" spans="3:7" ht="15.75">
      <c r="C46" s="6"/>
      <c r="D46" s="6"/>
      <c r="E46" s="6"/>
      <c r="F46" s="6"/>
      <c r="G46" s="6"/>
    </row>
    <row r="47" spans="2:10" ht="15.75">
      <c r="B47" s="6" t="s">
        <v>7</v>
      </c>
      <c r="C47" s="6" t="s">
        <v>26</v>
      </c>
      <c r="D47" s="6"/>
      <c r="E47" s="6"/>
      <c r="F47" s="6"/>
      <c r="G47" s="6"/>
      <c r="H47" s="9">
        <v>9000</v>
      </c>
      <c r="J47" s="9">
        <f>+H47</f>
        <v>9000</v>
      </c>
    </row>
    <row r="48" spans="2:10" ht="15.75">
      <c r="B48" s="6"/>
      <c r="C48" s="6" t="s">
        <v>27</v>
      </c>
      <c r="D48" s="6"/>
      <c r="E48" s="6"/>
      <c r="F48" s="6"/>
      <c r="G48" s="6"/>
      <c r="H48" s="9">
        <v>7000</v>
      </c>
      <c r="J48" s="9">
        <f>+H48</f>
        <v>7000</v>
      </c>
    </row>
    <row r="49" spans="2:10" ht="15.75">
      <c r="B49" s="6"/>
      <c r="C49" s="6" t="s">
        <v>28</v>
      </c>
      <c r="D49" s="6"/>
      <c r="E49" s="6"/>
      <c r="F49" s="6"/>
      <c r="G49" s="6"/>
      <c r="H49" s="9">
        <v>40000</v>
      </c>
      <c r="J49" s="9">
        <f>+H49/4*5</f>
        <v>50000</v>
      </c>
    </row>
    <row r="50" spans="2:7" ht="15.75">
      <c r="B50" s="6"/>
      <c r="C50" s="6"/>
      <c r="D50" s="6"/>
      <c r="E50" s="6"/>
      <c r="F50" s="6"/>
      <c r="G50" s="6"/>
    </row>
    <row r="51" spans="2:7" ht="15.75">
      <c r="B51" s="6"/>
      <c r="C51" s="6"/>
      <c r="D51" s="6"/>
      <c r="E51" s="6"/>
      <c r="F51" s="6"/>
      <c r="G51" s="6"/>
    </row>
    <row r="52" spans="2:7" ht="15.75">
      <c r="B52" s="6"/>
      <c r="C52" s="6"/>
      <c r="D52" s="6"/>
      <c r="E52" s="6"/>
      <c r="F52" s="6"/>
      <c r="G52" s="6"/>
    </row>
    <row r="53" spans="2:10" ht="15.75">
      <c r="B53" s="6" t="s">
        <v>8</v>
      </c>
      <c r="C53" s="6" t="s">
        <v>29</v>
      </c>
      <c r="D53" s="6"/>
      <c r="E53" s="6"/>
      <c r="F53" s="6"/>
      <c r="G53" s="6"/>
      <c r="H53" s="9">
        <v>6600</v>
      </c>
      <c r="J53" s="9">
        <f>ROUND(H53*1.2,0)</f>
        <v>7920</v>
      </c>
    </row>
    <row r="54" spans="2:10" ht="15.75">
      <c r="B54" s="43"/>
      <c r="C54" s="6" t="s">
        <v>30</v>
      </c>
      <c r="D54" s="6"/>
      <c r="E54" s="6"/>
      <c r="F54" s="6"/>
      <c r="G54" s="6"/>
      <c r="H54" s="9">
        <v>8800</v>
      </c>
      <c r="J54" s="9">
        <f>ROUND(H54*1.2,0)</f>
        <v>10560</v>
      </c>
    </row>
    <row r="55" spans="2:10" ht="15.75">
      <c r="B55" s="6"/>
      <c r="C55" s="6" t="s">
        <v>31</v>
      </c>
      <c r="D55" s="6"/>
      <c r="E55" s="6"/>
      <c r="F55" s="6"/>
      <c r="G55" s="6"/>
      <c r="H55" s="9">
        <v>11000</v>
      </c>
      <c r="J55" s="9">
        <f>ROUND(H55*1.2,0)</f>
        <v>13200</v>
      </c>
    </row>
    <row r="56" spans="2:10" ht="15.75">
      <c r="B56" s="6"/>
      <c r="C56" s="6" t="s">
        <v>32</v>
      </c>
      <c r="D56" s="6"/>
      <c r="E56" s="6"/>
      <c r="F56" s="6"/>
      <c r="G56" s="6"/>
      <c r="H56" s="9">
        <v>7500</v>
      </c>
      <c r="J56" s="9">
        <f>+H56</f>
        <v>7500</v>
      </c>
    </row>
    <row r="57" spans="2:10" ht="15.75">
      <c r="B57" s="6"/>
      <c r="C57" s="6" t="s">
        <v>33</v>
      </c>
      <c r="D57" s="6"/>
      <c r="E57" s="6"/>
      <c r="F57" s="6"/>
      <c r="G57" s="6"/>
      <c r="H57" s="9">
        <v>2500</v>
      </c>
      <c r="J57" s="9">
        <f>ROUND(H57*1.2,0)</f>
        <v>3000</v>
      </c>
    </row>
    <row r="58" spans="2:7" ht="15.75">
      <c r="B58" s="6"/>
      <c r="C58" s="6"/>
      <c r="D58" s="6"/>
      <c r="E58" s="6"/>
      <c r="F58" s="6"/>
      <c r="G58" s="6"/>
    </row>
    <row r="59" spans="2:10" ht="15.75">
      <c r="B59" s="6" t="s">
        <v>9</v>
      </c>
      <c r="C59" s="6" t="s">
        <v>34</v>
      </c>
      <c r="D59" s="6"/>
      <c r="E59" s="6"/>
      <c r="F59" s="6"/>
      <c r="G59" s="6"/>
      <c r="H59" s="9">
        <v>15000</v>
      </c>
      <c r="J59" s="9">
        <f>ROUND(H59*1.2,0)</f>
        <v>18000</v>
      </c>
    </row>
    <row r="60" spans="2:10" ht="15.75">
      <c r="B60" s="6"/>
      <c r="C60" s="6" t="s">
        <v>35</v>
      </c>
      <c r="D60" s="6"/>
      <c r="E60" s="6"/>
      <c r="F60" s="6"/>
      <c r="G60" s="26"/>
      <c r="H60" s="9">
        <v>7500</v>
      </c>
      <c r="J60" s="9">
        <f>+H60</f>
        <v>7500</v>
      </c>
    </row>
    <row r="61" spans="3:10" ht="15.75">
      <c r="C61" s="6" t="s">
        <v>36</v>
      </c>
      <c r="D61" s="6"/>
      <c r="E61" s="6"/>
      <c r="F61" s="6"/>
      <c r="G61" s="6"/>
      <c r="H61" s="9">
        <v>6600</v>
      </c>
      <c r="J61" s="9">
        <f>+H61</f>
        <v>6600</v>
      </c>
    </row>
    <row r="62" spans="3:10" ht="15.75">
      <c r="C62" s="6" t="s">
        <v>37</v>
      </c>
      <c r="D62" s="6"/>
      <c r="E62" s="6"/>
      <c r="F62" s="6"/>
      <c r="G62" s="6"/>
      <c r="H62" s="9">
        <v>6000</v>
      </c>
      <c r="J62" s="9">
        <f>ROUND(H62*1.2,0)</f>
        <v>7200</v>
      </c>
    </row>
    <row r="63" spans="3:10" ht="15.75">
      <c r="C63" s="6" t="s">
        <v>38</v>
      </c>
      <c r="D63" s="6"/>
      <c r="E63" s="6"/>
      <c r="F63" s="6"/>
      <c r="G63" s="6"/>
      <c r="H63" s="9">
        <v>850</v>
      </c>
      <c r="J63" s="9">
        <f>ROUND(H63*1.2,0)</f>
        <v>1020</v>
      </c>
    </row>
    <row r="64" spans="3:7" ht="15.75">
      <c r="C64" s="6"/>
      <c r="D64" s="6"/>
      <c r="E64" s="6"/>
      <c r="F64" s="6"/>
      <c r="G64" s="6"/>
    </row>
    <row r="65" spans="2:10" ht="15.75">
      <c r="B65" s="6" t="s">
        <v>10</v>
      </c>
      <c r="C65" s="6" t="s">
        <v>39</v>
      </c>
      <c r="D65" s="6"/>
      <c r="E65" s="6"/>
      <c r="F65" s="6"/>
      <c r="G65" s="6"/>
      <c r="H65" s="9">
        <v>4000</v>
      </c>
      <c r="J65" s="9">
        <f>+H65</f>
        <v>4000</v>
      </c>
    </row>
    <row r="66" spans="2:10" ht="15.75">
      <c r="B66" s="6"/>
      <c r="C66" s="6" t="s">
        <v>40</v>
      </c>
      <c r="D66" s="6"/>
      <c r="E66" s="6"/>
      <c r="F66" s="6"/>
      <c r="G66" s="6"/>
      <c r="H66" s="9">
        <v>2000</v>
      </c>
      <c r="J66" s="9">
        <f>+H66</f>
        <v>2000</v>
      </c>
    </row>
    <row r="67" spans="2:8" ht="15.75">
      <c r="B67" s="6"/>
      <c r="C67" s="6" t="s">
        <v>41</v>
      </c>
      <c r="D67" s="6"/>
      <c r="E67" s="6"/>
      <c r="F67" s="6"/>
      <c r="G67" s="6"/>
      <c r="H67" s="9">
        <v>0</v>
      </c>
    </row>
    <row r="68" spans="2:7" ht="15.75">
      <c r="B68" s="6"/>
      <c r="C68" s="6"/>
      <c r="D68" s="6"/>
      <c r="E68" s="6"/>
      <c r="F68" s="6"/>
      <c r="G68" s="6"/>
    </row>
    <row r="69" spans="2:7" ht="15.75">
      <c r="B69" s="6"/>
      <c r="C69" s="6"/>
      <c r="D69" s="6"/>
      <c r="E69" s="6"/>
      <c r="F69" s="6"/>
      <c r="G69" s="6"/>
    </row>
    <row r="70" spans="2:10" ht="15.75">
      <c r="B70" s="6" t="s">
        <v>11</v>
      </c>
      <c r="C70" s="6" t="s">
        <v>42</v>
      </c>
      <c r="D70" s="6"/>
      <c r="E70" s="6"/>
      <c r="F70" s="6"/>
      <c r="G70" s="6"/>
      <c r="H70" s="9">
        <v>3000</v>
      </c>
      <c r="J70" s="9">
        <f>ROUND(H70*1.2,0)</f>
        <v>3600</v>
      </c>
    </row>
    <row r="71" spans="3:10" ht="15.75">
      <c r="C71" s="6" t="s">
        <v>43</v>
      </c>
      <c r="D71" s="6"/>
      <c r="E71" s="6"/>
      <c r="F71" s="6"/>
      <c r="G71" s="6"/>
      <c r="H71" s="9">
        <v>4000</v>
      </c>
      <c r="J71" s="9">
        <f>ROUND(H71*1.2,0)</f>
        <v>4800</v>
      </c>
    </row>
    <row r="72" spans="3:10" ht="15.75">
      <c r="C72" s="6" t="s">
        <v>44</v>
      </c>
      <c r="D72" s="6"/>
      <c r="E72" s="6"/>
      <c r="F72" s="6"/>
      <c r="G72" s="6"/>
      <c r="H72" s="9">
        <v>10000</v>
      </c>
      <c r="J72" s="9">
        <f>ROUND(H72*1.2,0)</f>
        <v>12000</v>
      </c>
    </row>
    <row r="73" spans="3:10" ht="15.75">
      <c r="C73" s="6" t="s">
        <v>45</v>
      </c>
      <c r="D73" s="6"/>
      <c r="E73" s="6"/>
      <c r="F73" s="6"/>
      <c r="G73" s="6"/>
      <c r="H73" s="9">
        <v>2500</v>
      </c>
      <c r="J73" s="9">
        <f>ROUND(H73*1.2,0)</f>
        <v>3000</v>
      </c>
    </row>
    <row r="74" spans="3:7" ht="15.75">
      <c r="C74" s="6"/>
      <c r="D74" s="6"/>
      <c r="E74" s="6"/>
      <c r="F74" s="6"/>
      <c r="G74" s="6"/>
    </row>
    <row r="75" spans="3:7" ht="15.75">
      <c r="C75" s="6"/>
      <c r="D75" s="6"/>
      <c r="E75" s="6"/>
      <c r="F75" s="6"/>
      <c r="G75" s="6"/>
    </row>
    <row r="76" spans="2:10" ht="15.75">
      <c r="B76" s="6" t="s">
        <v>12</v>
      </c>
      <c r="C76" s="6"/>
      <c r="D76" s="6"/>
      <c r="E76" s="6"/>
      <c r="F76" s="6"/>
      <c r="G76" s="6"/>
      <c r="H76" s="9">
        <v>10000</v>
      </c>
      <c r="J76" s="9">
        <f>ROUND(H76*1.2,0)</f>
        <v>12000</v>
      </c>
    </row>
    <row r="77" spans="3:7" ht="15.75">
      <c r="C77" s="6"/>
      <c r="D77" s="6"/>
      <c r="E77" s="6"/>
      <c r="F77" s="6"/>
      <c r="G77" s="6"/>
    </row>
    <row r="78" spans="5:11" ht="15.75">
      <c r="E78" s="6" t="s">
        <v>51</v>
      </c>
      <c r="G78" s="8"/>
      <c r="I78" s="14">
        <f>SUM(H45:H76)</f>
        <v>170850</v>
      </c>
      <c r="K78" s="14">
        <f>SUM(J45:J76)</f>
        <v>198300</v>
      </c>
    </row>
    <row r="79" spans="2:11" ht="18" customHeight="1" thickBot="1">
      <c r="B79" s="5" t="s">
        <v>49</v>
      </c>
      <c r="H79" s="41"/>
      <c r="I79" s="42">
        <f>+I26+I35+I42+I78</f>
        <v>879677</v>
      </c>
      <c r="K79" s="42">
        <f>+K26+K35+K42+K78</f>
        <v>1037563.3759999999</v>
      </c>
    </row>
    <row r="80" ht="16.5" thickTop="1"/>
  </sheetData>
  <printOptions/>
  <pageMargins left="0.17" right="0.16" top="0.5" bottom="0.5" header="0" footer="0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E7" sqref="E7"/>
    </sheetView>
  </sheetViews>
  <sheetFormatPr defaultColWidth="8.88671875" defaultRowHeight="15"/>
  <cols>
    <col min="1" max="1" width="20.6640625" style="16" customWidth="1"/>
    <col min="3" max="3" width="10.4453125" style="0" customWidth="1"/>
    <col min="4" max="4" width="3.99609375" style="0" customWidth="1"/>
    <col min="5" max="5" width="11.10546875" style="0" customWidth="1"/>
  </cols>
  <sheetData>
    <row r="3" spans="3:5" ht="15">
      <c r="C3" s="17"/>
      <c r="E3" s="17"/>
    </row>
    <row r="4" spans="1:6" ht="16.5" thickBot="1">
      <c r="A4" s="19"/>
      <c r="B4" s="20"/>
      <c r="C4" s="21" t="s">
        <v>53</v>
      </c>
      <c r="D4" s="22"/>
      <c r="E4" s="21" t="s">
        <v>59</v>
      </c>
      <c r="F4" s="15"/>
    </row>
    <row r="5" spans="1:5" ht="16.5" thickBot="1">
      <c r="A5" s="23" t="s">
        <v>60</v>
      </c>
      <c r="B5" s="24"/>
      <c r="C5" s="25"/>
      <c r="D5" s="26"/>
      <c r="E5" s="25"/>
    </row>
    <row r="6" spans="1:7" ht="15.75">
      <c r="A6" s="27" t="s">
        <v>61</v>
      </c>
      <c r="B6" s="26"/>
      <c r="C6" s="28">
        <f>+'[1]A'!$G$11</f>
        <v>516250</v>
      </c>
      <c r="D6" s="26"/>
      <c r="E6" s="28">
        <v>739200</v>
      </c>
      <c r="G6" t="s">
        <v>89</v>
      </c>
    </row>
    <row r="7" spans="1:5" ht="15.75">
      <c r="A7" s="29" t="s">
        <v>62</v>
      </c>
      <c r="B7" s="26"/>
      <c r="C7" s="32"/>
      <c r="D7" s="26"/>
      <c r="E7" s="32"/>
    </row>
    <row r="8" spans="1:6" ht="16.5" thickBot="1">
      <c r="A8" s="29" t="s">
        <v>63</v>
      </c>
      <c r="B8" s="20"/>
      <c r="C8" s="33">
        <f>+'[1]A'!$G$13</f>
        <v>-65000</v>
      </c>
      <c r="D8" s="34"/>
      <c r="E8" s="33">
        <f>+'[1]FY01-02'!$O$17</f>
        <v>-65000</v>
      </c>
      <c r="F8" s="15"/>
    </row>
    <row r="9" spans="1:5" ht="15.75">
      <c r="A9" s="29" t="s">
        <v>64</v>
      </c>
      <c r="B9" s="26"/>
      <c r="C9" s="36">
        <f>+C6+C8</f>
        <v>451250</v>
      </c>
      <c r="D9" s="26"/>
      <c r="E9" s="36">
        <f>+E6+E8</f>
        <v>674200</v>
      </c>
    </row>
    <row r="10" spans="1:5" ht="15.75">
      <c r="A10" s="30"/>
      <c r="B10" s="26"/>
      <c r="C10" s="26"/>
      <c r="D10" s="26"/>
      <c r="E10" s="26"/>
    </row>
    <row r="11" spans="1:5" ht="15.75">
      <c r="A11" s="29" t="s">
        <v>65</v>
      </c>
      <c r="B11" s="26"/>
      <c r="C11" s="28">
        <f>+'[1]A'!$G$23</f>
        <v>160000</v>
      </c>
      <c r="D11" s="26"/>
      <c r="E11" s="28">
        <f>+'[1]FY01-02'!$O$27</f>
        <v>90000</v>
      </c>
    </row>
    <row r="12" spans="1:5" ht="15.75">
      <c r="A12" s="30"/>
      <c r="B12" s="26"/>
      <c r="C12" s="26"/>
      <c r="D12" s="26"/>
      <c r="E12" s="26"/>
    </row>
    <row r="13" spans="1:5" ht="15.75">
      <c r="A13" s="29" t="s">
        <v>66</v>
      </c>
      <c r="B13" s="26"/>
      <c r="C13" s="28">
        <f>+'[1]A'!$G$31</f>
        <v>14500</v>
      </c>
      <c r="D13" s="26"/>
      <c r="E13" s="28">
        <f>+'[1]FY01-02'!$O$35</f>
        <v>17400</v>
      </c>
    </row>
    <row r="14" spans="1:5" ht="15.75">
      <c r="A14" s="30"/>
      <c r="B14" s="26"/>
      <c r="C14" s="32"/>
      <c r="D14" s="26"/>
      <c r="E14" s="32"/>
    </row>
    <row r="15" spans="1:6" ht="16.5" thickBot="1">
      <c r="A15" s="30" t="s">
        <v>67</v>
      </c>
      <c r="B15" s="20"/>
      <c r="C15" s="33">
        <f>+'[1]A'!$G$40</f>
        <v>185000</v>
      </c>
      <c r="D15" s="34"/>
      <c r="E15" s="33">
        <f>+'[1]FY01-02'!$O$44</f>
        <v>185000</v>
      </c>
      <c r="F15" s="15"/>
    </row>
    <row r="16" spans="1:5" ht="15.75">
      <c r="A16" s="30"/>
      <c r="B16" s="26"/>
      <c r="C16" s="25"/>
      <c r="D16" s="26"/>
      <c r="E16" s="25"/>
    </row>
    <row r="17" spans="1:5" ht="15.75">
      <c r="A17" s="30" t="s">
        <v>68</v>
      </c>
      <c r="B17" s="26"/>
      <c r="C17" s="28">
        <f>SUM(C9:C15)</f>
        <v>810750</v>
      </c>
      <c r="D17" s="26"/>
      <c r="E17" s="28">
        <f>SUM(E9:E15)</f>
        <v>966600</v>
      </c>
    </row>
    <row r="18" spans="1:5" ht="15.75">
      <c r="A18" s="19"/>
      <c r="B18" s="26"/>
      <c r="C18" s="26"/>
      <c r="D18" s="26"/>
      <c r="E18" s="26"/>
    </row>
    <row r="19" spans="1:5" ht="16.5" thickBot="1">
      <c r="A19" s="23" t="s">
        <v>1</v>
      </c>
      <c r="B19" s="24"/>
      <c r="C19" s="26"/>
      <c r="D19" s="26"/>
      <c r="E19" s="26"/>
    </row>
    <row r="20" spans="1:5" ht="15.75">
      <c r="A20" s="31" t="s">
        <v>69</v>
      </c>
      <c r="B20" s="26"/>
      <c r="C20" s="28">
        <f>SUM(A!H16:H21)</f>
        <v>503200</v>
      </c>
      <c r="D20" s="26"/>
      <c r="E20" s="28">
        <f>SUM(A!J16:J21)</f>
        <v>594296</v>
      </c>
    </row>
    <row r="21" spans="1:5" ht="15.75">
      <c r="A21" s="30" t="s">
        <v>3</v>
      </c>
      <c r="B21" s="26"/>
      <c r="C21" s="28">
        <f>+A!H24</f>
        <v>113127</v>
      </c>
      <c r="D21" s="26"/>
      <c r="E21" s="28">
        <f>+A!J24</f>
        <v>137282.376</v>
      </c>
    </row>
    <row r="22" spans="1:5" ht="15.75">
      <c r="A22" s="30"/>
      <c r="B22" s="26"/>
      <c r="C22" s="26"/>
      <c r="D22" s="26"/>
      <c r="E22" s="26"/>
    </row>
    <row r="23" spans="1:5" ht="15.75">
      <c r="A23" s="30" t="s">
        <v>70</v>
      </c>
      <c r="B23" s="26"/>
      <c r="C23" s="26"/>
      <c r="D23" s="26"/>
      <c r="E23" s="26"/>
    </row>
    <row r="24" spans="1:5" ht="15.75">
      <c r="A24" s="29" t="s">
        <v>71</v>
      </c>
      <c r="B24" s="26"/>
      <c r="C24" s="35">
        <f>+A!I35</f>
        <v>73000</v>
      </c>
      <c r="D24" s="26"/>
      <c r="E24" s="35">
        <f>+A!K35</f>
        <v>87600</v>
      </c>
    </row>
    <row r="25" spans="1:6" ht="16.5" thickBot="1">
      <c r="A25" s="29" t="s">
        <v>72</v>
      </c>
      <c r="B25" s="20"/>
      <c r="C25" s="33">
        <f>+A!I42</f>
        <v>19500</v>
      </c>
      <c r="D25" s="34"/>
      <c r="E25" s="33">
        <f>+A!K42</f>
        <v>20085</v>
      </c>
      <c r="F25" s="15"/>
    </row>
    <row r="26" spans="1:5" ht="15.75">
      <c r="A26" s="30"/>
      <c r="B26" s="26"/>
      <c r="C26" s="25"/>
      <c r="D26" s="26"/>
      <c r="E26" s="25"/>
    </row>
    <row r="27" spans="1:5" ht="15.75">
      <c r="A27" s="29" t="s">
        <v>73</v>
      </c>
      <c r="B27" s="26"/>
      <c r="C27" s="28">
        <f>SUM(C20:C26)</f>
        <v>708827</v>
      </c>
      <c r="D27" s="26"/>
      <c r="E27" s="28">
        <f>SUM(E20:E26)</f>
        <v>839263.3759999999</v>
      </c>
    </row>
    <row r="28" spans="1:5" ht="15.75">
      <c r="A28" s="19"/>
      <c r="B28" s="26"/>
      <c r="C28" s="26"/>
      <c r="D28" s="26"/>
      <c r="E28" s="26"/>
    </row>
    <row r="29" spans="1:5" ht="16.5" thickBot="1">
      <c r="A29" s="23" t="s">
        <v>74</v>
      </c>
      <c r="B29" s="24"/>
      <c r="C29" s="26"/>
      <c r="D29" s="26"/>
      <c r="E29" s="26"/>
    </row>
    <row r="30" spans="1:5" ht="15.75">
      <c r="A30" s="31" t="s">
        <v>25</v>
      </c>
      <c r="B30" s="26"/>
      <c r="C30" s="28">
        <f>+A!H45</f>
        <v>7000</v>
      </c>
      <c r="D30" s="26"/>
      <c r="E30" s="28">
        <f>+A!J45</f>
        <v>8400</v>
      </c>
    </row>
    <row r="31" spans="1:5" ht="15.75">
      <c r="A31" s="30" t="s">
        <v>7</v>
      </c>
      <c r="B31" s="26"/>
      <c r="C31" s="28">
        <f>SUM(A!H47:H48)</f>
        <v>16000</v>
      </c>
      <c r="D31" s="26"/>
      <c r="E31" s="28">
        <f>SUM(A!J47:J48)</f>
        <v>16000</v>
      </c>
    </row>
    <row r="32" spans="1:5" ht="15.75">
      <c r="A32" s="30" t="s">
        <v>76</v>
      </c>
      <c r="B32" s="26"/>
      <c r="C32" s="28">
        <f>+A!H49</f>
        <v>40000</v>
      </c>
      <c r="D32" s="26"/>
      <c r="E32" s="28">
        <f>+A!J49</f>
        <v>50000</v>
      </c>
    </row>
    <row r="33" spans="1:5" ht="15.75">
      <c r="A33" s="30" t="s">
        <v>75</v>
      </c>
      <c r="B33" s="26"/>
      <c r="C33" s="28">
        <f>SUM(A!H53:H57)</f>
        <v>36400</v>
      </c>
      <c r="D33" s="26"/>
      <c r="E33" s="28">
        <f>SUM(A!J53:J57)</f>
        <v>42180</v>
      </c>
    </row>
    <row r="34" spans="1:5" ht="15.75">
      <c r="A34" s="30" t="s">
        <v>9</v>
      </c>
      <c r="B34" s="26"/>
      <c r="C34" s="28">
        <f>SUM(A!H59:H63)</f>
        <v>35950</v>
      </c>
      <c r="D34" s="26"/>
      <c r="E34" s="28">
        <f>SUM(A!J59:J63)</f>
        <v>40320</v>
      </c>
    </row>
    <row r="35" spans="1:5" ht="15.75">
      <c r="A35" s="30" t="s">
        <v>11</v>
      </c>
      <c r="B35" s="26"/>
      <c r="C35" s="28">
        <f>SUM(A!H70:H73)</f>
        <v>19500</v>
      </c>
      <c r="D35" s="26"/>
      <c r="E35" s="28">
        <f>SUM(A!J70:J73)</f>
        <v>23400</v>
      </c>
    </row>
    <row r="36" spans="1:5" ht="15.75">
      <c r="A36" s="30" t="s">
        <v>10</v>
      </c>
      <c r="B36" s="26"/>
      <c r="C36" s="35">
        <f>SUM(A!H65:H67)</f>
        <v>6000</v>
      </c>
      <c r="D36" s="26"/>
      <c r="E36" s="35">
        <f>SUM(A!J65:J67)</f>
        <v>6000</v>
      </c>
    </row>
    <row r="37" spans="1:6" ht="16.5" thickBot="1">
      <c r="A37" s="30" t="s">
        <v>77</v>
      </c>
      <c r="B37" s="20"/>
      <c r="C37" s="33">
        <f>SUM(A!H76)</f>
        <v>10000</v>
      </c>
      <c r="D37" s="34"/>
      <c r="E37" s="33">
        <f>+A!J76</f>
        <v>12000</v>
      </c>
      <c r="F37" s="15"/>
    </row>
    <row r="38" spans="1:5" ht="15.75">
      <c r="A38" s="29" t="s">
        <v>78</v>
      </c>
      <c r="B38" s="26"/>
      <c r="C38" s="36">
        <f>SUM(C30:C37)</f>
        <v>170850</v>
      </c>
      <c r="D38" s="26"/>
      <c r="E38" s="36">
        <f>SUM(E30:E37)</f>
        <v>198300</v>
      </c>
    </row>
    <row r="39" spans="1:5" ht="15.75">
      <c r="A39" s="30"/>
      <c r="B39" s="26"/>
      <c r="C39" s="32"/>
      <c r="D39" s="26"/>
      <c r="E39" s="32"/>
    </row>
    <row r="40" spans="1:6" ht="16.5" thickBot="1">
      <c r="A40" s="30" t="s">
        <v>49</v>
      </c>
      <c r="B40" s="20"/>
      <c r="C40" s="33">
        <f>+C27+C38</f>
        <v>879677</v>
      </c>
      <c r="D40" s="34"/>
      <c r="E40" s="33">
        <f>+E27+E38</f>
        <v>1037563.3759999999</v>
      </c>
      <c r="F40" s="15"/>
    </row>
    <row r="41" spans="1:5" ht="15.75">
      <c r="A41" s="30"/>
      <c r="B41" s="26"/>
      <c r="C41" s="37"/>
      <c r="D41" s="26"/>
      <c r="E41" s="37"/>
    </row>
    <row r="42" spans="1:6" ht="16.5" thickBot="1">
      <c r="A42" s="30" t="s">
        <v>79</v>
      </c>
      <c r="B42" s="20"/>
      <c r="C42" s="38">
        <f>+C17-C40</f>
        <v>-68927</v>
      </c>
      <c r="D42" s="34"/>
      <c r="E42" s="38">
        <f>+E17-E40</f>
        <v>-70963.37599999993</v>
      </c>
      <c r="F42" s="15"/>
    </row>
    <row r="43" spans="3:5" ht="15.75" thickTop="1">
      <c r="C43" s="18"/>
      <c r="E43" s="18"/>
    </row>
  </sheetData>
  <printOptions gridLines="1" horizontalCentered="1"/>
  <pageMargins left="0.75" right="0.75" top="1.27" bottom="0.42" header="0.5" footer="0.24"/>
  <pageSetup horizontalDpi="600" verticalDpi="600" orientation="portrait" r:id="rId1"/>
  <headerFooter alignWithMargins="0">
    <oddHeader>&amp;C&amp;"Arial,Bold"&amp;16WESTCHESTER/FAIRFIELD HEBREW ACADEMY&amp;"Arial,Regular"&amp;12
&amp;"Arial,Bold"PROJECTIONS
 6/30/02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44"/>
  <sheetViews>
    <sheetView workbookViewId="0" topLeftCell="A33">
      <selection activeCell="E4" sqref="E4:E43"/>
    </sheetView>
  </sheetViews>
  <sheetFormatPr defaultColWidth="8.88671875" defaultRowHeight="15"/>
  <cols>
    <col min="1" max="1" width="24.4453125" style="16" customWidth="1"/>
    <col min="3" max="3" width="10.4453125" style="0" customWidth="1"/>
    <col min="4" max="4" width="3.99609375" style="0" customWidth="1"/>
    <col min="5" max="5" width="11.10546875" style="0" customWidth="1"/>
  </cols>
  <sheetData>
    <row r="3" spans="3:5" ht="15">
      <c r="C3" s="17"/>
      <c r="E3" s="17"/>
    </row>
    <row r="4" spans="1:6" ht="16.5" thickBot="1">
      <c r="A4" s="19"/>
      <c r="B4" s="20"/>
      <c r="C4" s="21" t="s">
        <v>53</v>
      </c>
      <c r="D4" s="22"/>
      <c r="E4" s="21" t="s">
        <v>59</v>
      </c>
      <c r="F4" s="15"/>
    </row>
    <row r="5" spans="1:5" ht="16.5" thickBot="1">
      <c r="A5" s="23" t="s">
        <v>60</v>
      </c>
      <c r="B5" s="24"/>
      <c r="C5" s="25"/>
      <c r="D5" s="26"/>
      <c r="E5" s="25"/>
    </row>
    <row r="6" spans="1:5" ht="15.75">
      <c r="A6" s="27" t="s">
        <v>61</v>
      </c>
      <c r="B6" s="26"/>
      <c r="C6" s="28">
        <f>+'[1]A'!$G$11</f>
        <v>516250</v>
      </c>
      <c r="D6" s="26"/>
      <c r="E6" s="28">
        <f>+'[2]budget01-02'!$O$10</f>
        <v>720000</v>
      </c>
    </row>
    <row r="7" spans="1:5" ht="15.75">
      <c r="A7" s="43" t="s">
        <v>110</v>
      </c>
      <c r="B7" s="26"/>
      <c r="C7" s="28"/>
      <c r="D7" s="26"/>
      <c r="E7" s="28">
        <f>+'[2]budget01-02'!$O$11</f>
        <v>10000</v>
      </c>
    </row>
    <row r="8" spans="1:5" ht="15.75">
      <c r="A8" s="29" t="s">
        <v>62</v>
      </c>
      <c r="B8" s="26"/>
      <c r="C8" s="32"/>
      <c r="D8" s="26"/>
      <c r="E8" s="32"/>
    </row>
    <row r="9" spans="1:6" ht="16.5" thickBot="1">
      <c r="A9" s="29" t="s">
        <v>63</v>
      </c>
      <c r="B9" s="20"/>
      <c r="C9" s="33">
        <f>+'[1]A'!$G$13</f>
        <v>-65000</v>
      </c>
      <c r="D9" s="34"/>
      <c r="E9" s="33">
        <f>+'[2]budget01-02'!$O$13</f>
        <v>-65000</v>
      </c>
      <c r="F9" s="15"/>
    </row>
    <row r="10" spans="1:5" ht="15.75">
      <c r="A10" s="29" t="s">
        <v>64</v>
      </c>
      <c r="B10" s="26"/>
      <c r="C10" s="36">
        <f>+C6+C9</f>
        <v>451250</v>
      </c>
      <c r="D10" s="26"/>
      <c r="E10" s="36">
        <f>+E6+E7+E9</f>
        <v>665000</v>
      </c>
    </row>
    <row r="11" spans="1:5" ht="15.75">
      <c r="A11" s="30"/>
      <c r="B11" s="26"/>
      <c r="C11" s="26"/>
      <c r="D11" s="26"/>
      <c r="E11" s="26"/>
    </row>
    <row r="12" spans="1:5" ht="15.75">
      <c r="A12" s="29" t="s">
        <v>65</v>
      </c>
      <c r="B12" s="26"/>
      <c r="C12" s="28">
        <f>+'[1]A'!$G$23</f>
        <v>160000</v>
      </c>
      <c r="D12" s="26"/>
      <c r="E12" s="28">
        <f>+'[2]budget01-02'!$O$23</f>
        <v>90000</v>
      </c>
    </row>
    <row r="13" spans="1:5" ht="15.75">
      <c r="A13" s="30"/>
      <c r="B13" s="26"/>
      <c r="C13" s="26"/>
      <c r="D13" s="26"/>
      <c r="E13" s="26"/>
    </row>
    <row r="14" spans="1:5" ht="15.75">
      <c r="A14" s="29" t="s">
        <v>66</v>
      </c>
      <c r="B14" s="26"/>
      <c r="C14" s="28">
        <f>+'[1]A'!$G$31</f>
        <v>14500</v>
      </c>
      <c r="D14" s="26"/>
      <c r="E14" s="28">
        <f>+'[2]budget01-02'!$O$31</f>
        <v>17400</v>
      </c>
    </row>
    <row r="15" spans="1:5" ht="15.75">
      <c r="A15" s="30"/>
      <c r="B15" s="26"/>
      <c r="C15" s="32"/>
      <c r="D15" s="26"/>
      <c r="E15" s="32"/>
    </row>
    <row r="16" spans="1:6" ht="16.5" thickBot="1">
      <c r="A16" s="30" t="s">
        <v>67</v>
      </c>
      <c r="B16" s="20"/>
      <c r="C16" s="33">
        <f>+'[1]A'!$G$40</f>
        <v>185000</v>
      </c>
      <c r="D16" s="34"/>
      <c r="E16" s="33">
        <f>+'[2]budget01-02'!$O$39</f>
        <v>210000</v>
      </c>
      <c r="F16" s="15"/>
    </row>
    <row r="17" spans="1:5" ht="15.75">
      <c r="A17" s="30"/>
      <c r="B17" s="26"/>
      <c r="C17" s="25"/>
      <c r="D17" s="26"/>
      <c r="E17" s="25"/>
    </row>
    <row r="18" spans="1:5" ht="15.75">
      <c r="A18" s="30" t="s">
        <v>68</v>
      </c>
      <c r="B18" s="26"/>
      <c r="C18" s="28">
        <f>SUM(C10:C16)</f>
        <v>810750</v>
      </c>
      <c r="D18" s="26"/>
      <c r="E18" s="28">
        <f>SUM(E10:E16)</f>
        <v>982400</v>
      </c>
    </row>
    <row r="19" spans="1:5" ht="15.75">
      <c r="A19" s="19"/>
      <c r="B19" s="26"/>
      <c r="C19" s="26"/>
      <c r="D19" s="26"/>
      <c r="E19" s="26"/>
    </row>
    <row r="20" spans="1:5" ht="16.5" thickBot="1">
      <c r="A20" s="23" t="s">
        <v>1</v>
      </c>
      <c r="B20" s="24"/>
      <c r="C20" s="26"/>
      <c r="D20" s="26"/>
      <c r="E20" s="26"/>
    </row>
    <row r="21" spans="1:5" ht="15.75">
      <c r="A21" s="31" t="s">
        <v>69</v>
      </c>
      <c r="B21" s="26"/>
      <c r="C21" s="28">
        <f>SUM(A!H16:H21)</f>
        <v>503200</v>
      </c>
      <c r="D21" s="26"/>
      <c r="E21" s="28">
        <f>+SUM(DETAILEXP!H12:H17)</f>
        <v>553555</v>
      </c>
    </row>
    <row r="22" spans="1:5" ht="15.75">
      <c r="A22" s="30" t="s">
        <v>3</v>
      </c>
      <c r="B22" s="26"/>
      <c r="C22" s="28">
        <f>+A!H24</f>
        <v>113127</v>
      </c>
      <c r="D22" s="26"/>
      <c r="E22" s="28">
        <f>+DETAILEXP!H19</f>
        <v>121782.1</v>
      </c>
    </row>
    <row r="23" spans="1:5" ht="15.75">
      <c r="A23" s="30"/>
      <c r="B23" s="26"/>
      <c r="C23" s="26"/>
      <c r="D23" s="26"/>
      <c r="E23" s="26"/>
    </row>
    <row r="24" spans="1:5" ht="15.75">
      <c r="A24" s="30" t="s">
        <v>70</v>
      </c>
      <c r="B24" s="26"/>
      <c r="C24" s="26"/>
      <c r="D24" s="26"/>
      <c r="E24" s="26"/>
    </row>
    <row r="25" spans="1:5" ht="15.75">
      <c r="A25" s="29" t="s">
        <v>71</v>
      </c>
      <c r="B25" s="26"/>
      <c r="C25" s="35">
        <f>+A!I35</f>
        <v>73000</v>
      </c>
      <c r="D25" s="26"/>
      <c r="E25" s="35">
        <f>+DETAILEXP!H36</f>
        <v>124400</v>
      </c>
    </row>
    <row r="26" spans="1:6" ht="16.5" thickBot="1">
      <c r="A26" s="29" t="s">
        <v>72</v>
      </c>
      <c r="B26" s="20"/>
      <c r="C26" s="33">
        <f>+A!I42</f>
        <v>19500</v>
      </c>
      <c r="D26" s="34"/>
      <c r="E26" s="33">
        <f>+DETAILEXP!H43</f>
        <v>55085</v>
      </c>
      <c r="F26" s="15"/>
    </row>
    <row r="27" spans="1:5" ht="15.75">
      <c r="A27" s="30"/>
      <c r="B27" s="26"/>
      <c r="C27" s="25"/>
      <c r="D27" s="26"/>
      <c r="E27" s="25"/>
    </row>
    <row r="28" spans="1:5" ht="15.75">
      <c r="A28" s="29" t="s">
        <v>73</v>
      </c>
      <c r="B28" s="26"/>
      <c r="C28" s="28">
        <f>SUM(C21:C27)</f>
        <v>708827</v>
      </c>
      <c r="D28" s="26"/>
      <c r="E28" s="28">
        <f>SUM(E21:E27)</f>
        <v>854822.1</v>
      </c>
    </row>
    <row r="29" spans="1:5" ht="15.75">
      <c r="A29" s="19"/>
      <c r="B29" s="26"/>
      <c r="C29" s="26"/>
      <c r="D29" s="26"/>
      <c r="E29" s="26"/>
    </row>
    <row r="30" spans="1:5" ht="16.5" thickBot="1">
      <c r="A30" s="23" t="s">
        <v>74</v>
      </c>
      <c r="B30" s="24"/>
      <c r="C30" s="26"/>
      <c r="D30" s="26"/>
      <c r="E30" s="26"/>
    </row>
    <row r="31" spans="1:5" ht="15.75">
      <c r="A31" s="31" t="s">
        <v>25</v>
      </c>
      <c r="B31" s="26"/>
      <c r="C31" s="28">
        <f>+A!H45</f>
        <v>7000</v>
      </c>
      <c r="D31" s="26"/>
      <c r="E31" s="28">
        <f>+DETAILEXP!H46+DETAILEXP!H47</f>
        <v>10400</v>
      </c>
    </row>
    <row r="32" spans="1:5" ht="15.75">
      <c r="A32" s="30" t="s">
        <v>7</v>
      </c>
      <c r="B32" s="26"/>
      <c r="C32" s="28">
        <f>SUM(A!H47:H48)</f>
        <v>16000</v>
      </c>
      <c r="D32" s="26"/>
      <c r="E32" s="28">
        <f>+DETAILEXP!H49+DETAILEXP!H50</f>
        <v>16000</v>
      </c>
    </row>
    <row r="33" spans="1:5" ht="15.75">
      <c r="A33" s="30" t="s">
        <v>76</v>
      </c>
      <c r="B33" s="26"/>
      <c r="C33" s="28">
        <f>+A!H49</f>
        <v>40000</v>
      </c>
      <c r="D33" s="26"/>
      <c r="E33" s="28">
        <f>+DETAILEXP!H52</f>
        <v>65000</v>
      </c>
    </row>
    <row r="34" spans="1:5" ht="15.75">
      <c r="A34" s="30" t="s">
        <v>75</v>
      </c>
      <c r="B34" s="26"/>
      <c r="C34" s="28">
        <f>SUM(A!H53:H57)</f>
        <v>36400</v>
      </c>
      <c r="D34" s="26"/>
      <c r="E34" s="28">
        <f>SUM(DETAILEXP!H54:H58)</f>
        <v>44680</v>
      </c>
    </row>
    <row r="35" spans="1:5" ht="15.75">
      <c r="A35" s="30" t="s">
        <v>9</v>
      </c>
      <c r="B35" s="26"/>
      <c r="C35" s="28">
        <f>SUM(A!H59:H63)</f>
        <v>35950</v>
      </c>
      <c r="D35" s="26"/>
      <c r="E35" s="28">
        <f>+SUM(DETAILEXP!H60:H64)</f>
        <v>22020</v>
      </c>
    </row>
    <row r="36" spans="1:5" ht="15.75">
      <c r="A36" s="30" t="s">
        <v>11</v>
      </c>
      <c r="B36" s="26"/>
      <c r="C36" s="28">
        <f>SUM(A!H70:H73)</f>
        <v>19500</v>
      </c>
      <c r="D36" s="26"/>
      <c r="E36" s="28">
        <f>+SUM(DETAILEXP!H70:H73)</f>
        <v>23400</v>
      </c>
    </row>
    <row r="37" spans="1:5" ht="15.75">
      <c r="A37" s="30" t="s">
        <v>10</v>
      </c>
      <c r="B37" s="26"/>
      <c r="C37" s="35">
        <f>SUM(A!H65:H67)</f>
        <v>6000</v>
      </c>
      <c r="D37" s="26"/>
      <c r="E37" s="35">
        <f>+SUM(DETAILEXP!H66:H68)</f>
        <v>8000</v>
      </c>
    </row>
    <row r="38" spans="1:6" ht="16.5" thickBot="1">
      <c r="A38" s="30" t="s">
        <v>108</v>
      </c>
      <c r="B38" s="20"/>
      <c r="C38" s="33">
        <f>SUM(A!H76)</f>
        <v>10000</v>
      </c>
      <c r="D38" s="34"/>
      <c r="E38" s="33">
        <f>+SUM(DETAILEXP!H76:H78)</f>
        <v>53000</v>
      </c>
      <c r="F38" s="15"/>
    </row>
    <row r="39" spans="1:5" ht="15.75">
      <c r="A39" s="29" t="s">
        <v>78</v>
      </c>
      <c r="B39" s="26"/>
      <c r="C39" s="36">
        <f>SUM(C31:C38)</f>
        <v>170850</v>
      </c>
      <c r="D39" s="26"/>
      <c r="E39" s="36">
        <f>SUM(E31:E38)</f>
        <v>242500</v>
      </c>
    </row>
    <row r="40" spans="1:5" ht="15.75">
      <c r="A40" s="30"/>
      <c r="B40" s="26"/>
      <c r="C40" s="32"/>
      <c r="D40" s="26"/>
      <c r="E40" s="32"/>
    </row>
    <row r="41" spans="1:6" ht="16.5" thickBot="1">
      <c r="A41" s="30" t="s">
        <v>49</v>
      </c>
      <c r="B41" s="20"/>
      <c r="C41" s="33">
        <f>+C28+C39</f>
        <v>879677</v>
      </c>
      <c r="D41" s="34"/>
      <c r="E41" s="33">
        <f>+E28+E39</f>
        <v>1097322.1</v>
      </c>
      <c r="F41" s="15"/>
    </row>
    <row r="42" spans="1:5" ht="15.75">
      <c r="A42" s="30"/>
      <c r="B42" s="26"/>
      <c r="C42" s="37"/>
      <c r="D42" s="26"/>
      <c r="E42" s="37"/>
    </row>
    <row r="43" spans="1:6" ht="16.5" thickBot="1">
      <c r="A43" s="30" t="s">
        <v>79</v>
      </c>
      <c r="B43" s="20"/>
      <c r="C43" s="38">
        <f>+C18-C41</f>
        <v>-68927</v>
      </c>
      <c r="D43" s="34"/>
      <c r="E43" s="38">
        <f>+E18-E41</f>
        <v>-114922.1000000001</v>
      </c>
      <c r="F43" s="15"/>
    </row>
    <row r="44" spans="3:5" ht="15.75" thickTop="1">
      <c r="C44" s="18"/>
      <c r="E44" s="18"/>
    </row>
  </sheetData>
  <printOptions horizontalCentered="1"/>
  <pageMargins left="0.75" right="0.75" top="1.2" bottom="0.42" header="0.32" footer="0.24"/>
  <pageSetup horizontalDpi="600" verticalDpi="600" orientation="portrait" r:id="rId1"/>
  <headerFooter alignWithMargins="0">
    <oddHeader>&amp;C&amp;"Arial,Bold"&amp;16WESTCHESTER/FAIRFIELD HEBREW ACADEMY&amp;"Arial,Regular"&amp;12
&amp;"Arial,Bold"BUDGET FYE 6/30/02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tabSelected="1" showOutlineSymbols="0" zoomScale="87" zoomScaleNormal="87" workbookViewId="0" topLeftCell="A36">
      <selection activeCell="H79" sqref="H79"/>
    </sheetView>
  </sheetViews>
  <sheetFormatPr defaultColWidth="8.88671875" defaultRowHeight="15"/>
  <cols>
    <col min="1" max="1" width="9.6640625" style="1" customWidth="1"/>
    <col min="2" max="2" width="4.77734375" style="1" customWidth="1"/>
    <col min="3" max="3" width="2.5546875" style="1" customWidth="1"/>
    <col min="4" max="5" width="9.6640625" style="1" customWidth="1"/>
    <col min="6" max="6" width="7.10546875" style="1" customWidth="1"/>
    <col min="7" max="7" width="7.77734375" style="1" customWidth="1"/>
    <col min="8" max="8" width="13.77734375" style="9" customWidth="1"/>
    <col min="9" max="9" width="3.5546875" style="6" customWidth="1"/>
    <col min="10" max="10" width="12.10546875" style="1" customWidth="1"/>
    <col min="11" max="11" width="12.4453125" style="1" customWidth="1"/>
    <col min="12" max="16384" width="9.6640625" style="1" customWidth="1"/>
  </cols>
  <sheetData>
    <row r="1" spans="7:8" ht="15.75">
      <c r="G1" s="9" t="s">
        <v>56</v>
      </c>
      <c r="H1" s="44">
        <v>1.03</v>
      </c>
    </row>
    <row r="2" spans="7:8" ht="15.75">
      <c r="G2" s="9" t="s">
        <v>57</v>
      </c>
      <c r="H2" s="9">
        <v>38000</v>
      </c>
    </row>
    <row r="3" spans="7:8" ht="15.75">
      <c r="G3" s="9" t="s">
        <v>58</v>
      </c>
      <c r="H3" s="46">
        <v>2</v>
      </c>
    </row>
    <row r="4" ht="21" customHeight="1">
      <c r="A4" s="7" t="s">
        <v>0</v>
      </c>
    </row>
    <row r="5" ht="20.25" customHeight="1">
      <c r="A5" s="7" t="s">
        <v>86</v>
      </c>
    </row>
    <row r="6" spans="8:11" ht="18">
      <c r="H6" s="13" t="s">
        <v>59</v>
      </c>
      <c r="J6" s="63" t="s">
        <v>126</v>
      </c>
      <c r="K6" s="63" t="s">
        <v>126</v>
      </c>
    </row>
    <row r="7" spans="10:11" ht="15.75">
      <c r="J7" s="63" t="s">
        <v>127</v>
      </c>
      <c r="K7" s="63" t="s">
        <v>128</v>
      </c>
    </row>
    <row r="8" spans="1:11" ht="18">
      <c r="A8" s="40" t="s">
        <v>1</v>
      </c>
      <c r="B8" s="2"/>
      <c r="J8" s="64"/>
      <c r="K8" s="65"/>
    </row>
    <row r="9" spans="1:11" ht="15.75">
      <c r="A9" s="2"/>
      <c r="B9" s="2"/>
      <c r="J9" s="65"/>
      <c r="K9" s="65"/>
    </row>
    <row r="10" spans="1:11" ht="15.75">
      <c r="A10" s="12" t="s">
        <v>2</v>
      </c>
      <c r="J10" s="65"/>
      <c r="K10" s="65"/>
    </row>
    <row r="11" spans="10:11" ht="15.75">
      <c r="J11" s="65"/>
      <c r="K11" s="65"/>
    </row>
    <row r="12" spans="3:11" ht="15.75">
      <c r="C12" s="6" t="s">
        <v>13</v>
      </c>
      <c r="D12" s="6"/>
      <c r="E12" s="6"/>
      <c r="F12" s="6"/>
      <c r="G12" s="6"/>
      <c r="H12" s="9">
        <v>476820</v>
      </c>
      <c r="J12" s="64">
        <v>410700</v>
      </c>
      <c r="K12" s="65">
        <v>390000</v>
      </c>
    </row>
    <row r="13" spans="3:11" ht="15.75">
      <c r="C13" s="6" t="s">
        <v>105</v>
      </c>
      <c r="D13" s="6"/>
      <c r="E13" s="6"/>
      <c r="F13" s="6"/>
      <c r="G13" s="6"/>
      <c r="J13" s="65"/>
      <c r="K13" s="65"/>
    </row>
    <row r="14" spans="3:11" ht="15.75">
      <c r="C14" s="6" t="s">
        <v>106</v>
      </c>
      <c r="D14" s="6"/>
      <c r="E14" s="6"/>
      <c r="F14" s="6"/>
      <c r="G14" s="6"/>
      <c r="H14" s="9">
        <v>0</v>
      </c>
      <c r="J14" s="65"/>
      <c r="K14" s="65"/>
    </row>
    <row r="15" spans="3:11" ht="15.75">
      <c r="C15" s="6" t="s">
        <v>14</v>
      </c>
      <c r="D15" s="6"/>
      <c r="E15" s="6"/>
      <c r="F15" s="6"/>
      <c r="G15" s="6"/>
      <c r="H15" s="9">
        <f>ROUND(J15*H1,0)</f>
        <v>32960</v>
      </c>
      <c r="J15" s="64">
        <v>32000</v>
      </c>
      <c r="K15" s="65">
        <v>32000</v>
      </c>
    </row>
    <row r="16" spans="3:11" ht="15.75">
      <c r="C16" s="6" t="s">
        <v>47</v>
      </c>
      <c r="D16" s="6"/>
      <c r="E16" s="6"/>
      <c r="F16" s="6"/>
      <c r="G16" s="6"/>
      <c r="J16" s="64">
        <v>18000</v>
      </c>
      <c r="K16" s="65">
        <v>18000</v>
      </c>
    </row>
    <row r="17" spans="3:11" ht="15.75">
      <c r="C17" s="6" t="s">
        <v>15</v>
      </c>
      <c r="D17" s="6"/>
      <c r="E17" s="6"/>
      <c r="F17" s="6"/>
      <c r="G17" s="6"/>
      <c r="H17" s="9">
        <f>ROUND(J17*H1,0)</f>
        <v>43775</v>
      </c>
      <c r="J17" s="64">
        <v>42500</v>
      </c>
      <c r="K17" s="65">
        <v>42500</v>
      </c>
    </row>
    <row r="18" spans="1:11" ht="15.75">
      <c r="A18" s="12" t="s">
        <v>3</v>
      </c>
      <c r="C18" s="6"/>
      <c r="D18" s="6"/>
      <c r="E18" s="6"/>
      <c r="F18" s="6"/>
      <c r="G18" s="6"/>
      <c r="J18" s="64"/>
      <c r="K18" s="65"/>
    </row>
    <row r="19" spans="3:11" ht="15.75">
      <c r="C19" s="43" t="s">
        <v>121</v>
      </c>
      <c r="D19" s="6"/>
      <c r="E19" s="6"/>
      <c r="F19" s="6"/>
      <c r="G19" s="6"/>
      <c r="H19" s="62">
        <f>SUM(H12:H17)*0.22*1</f>
        <v>121782.1</v>
      </c>
      <c r="J19" s="64"/>
      <c r="K19" s="65"/>
    </row>
    <row r="20" spans="3:11" ht="15.75">
      <c r="C20" s="43" t="s">
        <v>122</v>
      </c>
      <c r="D20" s="6"/>
      <c r="E20" s="6"/>
      <c r="F20" s="44"/>
      <c r="G20" s="9"/>
      <c r="J20" s="64">
        <v>113127</v>
      </c>
      <c r="K20" s="68">
        <f>SUM(K11:K18)*0.22*1</f>
        <v>106150</v>
      </c>
    </row>
    <row r="21" spans="3:11" ht="15.75">
      <c r="C21" s="6"/>
      <c r="D21" s="6"/>
      <c r="E21" s="6"/>
      <c r="F21" s="6"/>
      <c r="G21" s="9"/>
      <c r="J21" s="65"/>
      <c r="K21" s="65"/>
    </row>
    <row r="22" spans="1:11" s="57" customFormat="1" ht="18">
      <c r="A22" s="5"/>
      <c r="C22" s="5"/>
      <c r="D22" s="5" t="s">
        <v>50</v>
      </c>
      <c r="F22" s="5"/>
      <c r="G22" s="58"/>
      <c r="H22" s="10">
        <f>SUM(H12:H20)</f>
        <v>675337.1</v>
      </c>
      <c r="J22" s="66">
        <f>SUM(J12:J20)</f>
        <v>616327</v>
      </c>
      <c r="K22" s="66">
        <f>SUM(K12:K20)</f>
        <v>588650</v>
      </c>
    </row>
    <row r="23" spans="1:11" ht="15.75">
      <c r="A23" s="6"/>
      <c r="C23" s="6"/>
      <c r="D23" s="6"/>
      <c r="E23" s="6"/>
      <c r="F23" s="6"/>
      <c r="G23" s="8"/>
      <c r="J23" s="65"/>
      <c r="K23" s="65"/>
    </row>
    <row r="24" spans="1:11" ht="15.75">
      <c r="A24" s="12" t="s">
        <v>129</v>
      </c>
      <c r="C24" s="6" t="s">
        <v>16</v>
      </c>
      <c r="D24" s="6"/>
      <c r="E24" s="6"/>
      <c r="F24" s="6"/>
      <c r="G24" s="6"/>
      <c r="H24" s="9">
        <v>10000</v>
      </c>
      <c r="J24" s="64">
        <v>8500</v>
      </c>
      <c r="K24" s="65">
        <v>7000</v>
      </c>
    </row>
    <row r="25" spans="3:11" ht="15" customHeight="1">
      <c r="C25" s="6" t="s">
        <v>17</v>
      </c>
      <c r="D25" s="6"/>
      <c r="E25" s="6"/>
      <c r="F25" s="6"/>
      <c r="G25" s="6"/>
      <c r="H25" s="9">
        <f>ROUND(J25*1.2,0)</f>
        <v>12000</v>
      </c>
      <c r="J25" s="64">
        <v>10000</v>
      </c>
      <c r="K25" s="65">
        <v>8000</v>
      </c>
    </row>
    <row r="26" spans="3:11" ht="15" customHeight="1">
      <c r="C26" s="6" t="s">
        <v>18</v>
      </c>
      <c r="D26" s="6"/>
      <c r="E26" s="6"/>
      <c r="F26" s="6"/>
      <c r="G26" s="6"/>
      <c r="H26" s="9">
        <f>ROUND(J26*1.2,0)</f>
        <v>6000</v>
      </c>
      <c r="J26" s="64">
        <v>5000</v>
      </c>
      <c r="K26" s="65">
        <v>4000</v>
      </c>
    </row>
    <row r="27" spans="3:11" ht="15.75">
      <c r="C27" s="6" t="s">
        <v>19</v>
      </c>
      <c r="D27" s="6"/>
      <c r="E27" s="6"/>
      <c r="F27" s="6"/>
      <c r="G27" s="6"/>
      <c r="H27" s="9">
        <f>ROUND(J27*1.2,0)</f>
        <v>9000</v>
      </c>
      <c r="J27" s="64">
        <v>7500</v>
      </c>
      <c r="K27" s="65">
        <v>6000</v>
      </c>
    </row>
    <row r="28" spans="3:11" ht="15.75">
      <c r="C28" s="6" t="s">
        <v>20</v>
      </c>
      <c r="D28" s="6"/>
      <c r="E28" s="6"/>
      <c r="F28" s="6"/>
      <c r="G28" s="6"/>
      <c r="H28" s="9">
        <f>ROUND(J28*1.2,0)</f>
        <v>14400</v>
      </c>
      <c r="J28" s="64">
        <v>12000</v>
      </c>
      <c r="K28" s="65">
        <v>12000</v>
      </c>
    </row>
    <row r="29" spans="3:11" ht="15.75">
      <c r="C29" s="6" t="s">
        <v>21</v>
      </c>
      <c r="D29" s="6"/>
      <c r="E29" s="6"/>
      <c r="F29" s="6"/>
      <c r="G29" s="6"/>
      <c r="H29" s="9">
        <f>ROUND(J29*1.2,0)</f>
        <v>0</v>
      </c>
      <c r="J29" s="64"/>
      <c r="K29" s="65"/>
    </row>
    <row r="30" spans="3:11" ht="15.75">
      <c r="C30" s="26" t="s">
        <v>125</v>
      </c>
      <c r="D30"/>
      <c r="E30" s="6"/>
      <c r="F30" s="6"/>
      <c r="G30" s="6"/>
      <c r="H30" s="9">
        <f>+teachers!D25</f>
        <v>19000</v>
      </c>
      <c r="J30" s="64">
        <v>12000</v>
      </c>
      <c r="K30" s="65">
        <v>12000</v>
      </c>
    </row>
    <row r="31" spans="3:11" ht="15.75">
      <c r="C31" s="26" t="s">
        <v>124</v>
      </c>
      <c r="D31"/>
      <c r="E31" s="6"/>
      <c r="F31" s="6"/>
      <c r="G31" s="6"/>
      <c r="H31" s="9">
        <f>+teachers!D26</f>
        <v>19000</v>
      </c>
      <c r="J31" s="64"/>
      <c r="K31" s="65"/>
    </row>
    <row r="32" spans="3:11" ht="15.75">
      <c r="C32" s="6" t="s">
        <v>100</v>
      </c>
      <c r="D32" s="6"/>
      <c r="E32" s="6"/>
      <c r="F32" s="6"/>
      <c r="G32" s="6"/>
      <c r="H32" s="9">
        <f>+teachers!D27</f>
        <v>6000</v>
      </c>
      <c r="J32" s="64"/>
      <c r="K32" s="65">
        <v>1500</v>
      </c>
    </row>
    <row r="33" spans="3:11" ht="15.75">
      <c r="C33" s="6" t="s">
        <v>123</v>
      </c>
      <c r="D33" s="6"/>
      <c r="E33" s="6"/>
      <c r="F33" s="6"/>
      <c r="G33" s="6"/>
      <c r="H33" s="9">
        <f>2*40*3*50</f>
        <v>12000</v>
      </c>
      <c r="J33" s="64"/>
      <c r="K33" s="65"/>
    </row>
    <row r="34" spans="3:11" ht="15.75">
      <c r="C34" s="26" t="s">
        <v>101</v>
      </c>
      <c r="D34" s="6"/>
      <c r="E34" s="6"/>
      <c r="F34" s="6"/>
      <c r="G34" s="6"/>
      <c r="H34" s="9">
        <f>+teachers!D28</f>
        <v>10000</v>
      </c>
      <c r="J34" s="64">
        <v>12000</v>
      </c>
      <c r="K34" s="65"/>
    </row>
    <row r="35" spans="3:11" ht="15.75">
      <c r="C35" s="6" t="s">
        <v>102</v>
      </c>
      <c r="D35" s="43"/>
      <c r="E35" s="6"/>
      <c r="F35" s="6"/>
      <c r="G35" s="6"/>
      <c r="H35" s="14">
        <f>+teachers!D29</f>
        <v>7000</v>
      </c>
      <c r="J35" s="64">
        <v>6000</v>
      </c>
      <c r="K35" s="65">
        <v>6000</v>
      </c>
    </row>
    <row r="36" spans="3:11" s="57" customFormat="1" ht="18">
      <c r="C36" s="5"/>
      <c r="D36" s="5" t="s">
        <v>54</v>
      </c>
      <c r="F36" s="5"/>
      <c r="G36" s="5"/>
      <c r="H36" s="10">
        <f>SUM(H24:H35)</f>
        <v>124400</v>
      </c>
      <c r="J36" s="66">
        <f>SUM(J24:J35)</f>
        <v>73000</v>
      </c>
      <c r="K36" s="66">
        <f>SUM(K24:K35)</f>
        <v>56500</v>
      </c>
    </row>
    <row r="37" spans="3:11" ht="15.75">
      <c r="C37" s="6"/>
      <c r="D37" s="6"/>
      <c r="E37" s="6"/>
      <c r="F37" s="6"/>
      <c r="G37" s="6"/>
      <c r="J37" s="65"/>
      <c r="K37" s="65"/>
    </row>
    <row r="38" spans="1:11" ht="15.75">
      <c r="A38" s="12" t="s">
        <v>5</v>
      </c>
      <c r="C38" s="6"/>
      <c r="D38" s="6"/>
      <c r="E38" s="6"/>
      <c r="F38" s="6"/>
      <c r="G38" s="6"/>
      <c r="J38" s="65"/>
      <c r="K38" s="65"/>
    </row>
    <row r="39" spans="3:11" ht="15.75">
      <c r="C39" s="6" t="s">
        <v>48</v>
      </c>
      <c r="D39" s="6"/>
      <c r="E39" s="6"/>
      <c r="F39" s="6"/>
      <c r="G39" s="6"/>
      <c r="H39" s="9">
        <v>35000</v>
      </c>
      <c r="J39" s="65"/>
      <c r="K39" s="65"/>
    </row>
    <row r="40" spans="3:11" ht="15.75">
      <c r="C40" s="6" t="s">
        <v>22</v>
      </c>
      <c r="D40" s="6"/>
      <c r="E40" s="6"/>
      <c r="F40" s="6"/>
      <c r="G40" s="6"/>
      <c r="H40" s="9">
        <f>ROUND(J40*$H$1,0)</f>
        <v>12360</v>
      </c>
      <c r="J40" s="64">
        <v>12000</v>
      </c>
      <c r="K40" s="65">
        <v>12000</v>
      </c>
    </row>
    <row r="41" spans="3:11" ht="15.75">
      <c r="C41" s="6" t="s">
        <v>23</v>
      </c>
      <c r="D41" s="6"/>
      <c r="E41" s="6"/>
      <c r="F41" s="6"/>
      <c r="G41" s="6"/>
      <c r="H41" s="9">
        <f>ROUND(J41*$H$1,0)</f>
        <v>5150</v>
      </c>
      <c r="J41" s="64">
        <v>5000</v>
      </c>
      <c r="K41" s="65">
        <v>5000</v>
      </c>
    </row>
    <row r="42" spans="3:11" ht="15.75">
      <c r="C42" s="6" t="s">
        <v>24</v>
      </c>
      <c r="D42" s="6"/>
      <c r="E42" s="6"/>
      <c r="F42" s="6"/>
      <c r="G42" s="6"/>
      <c r="H42" s="9">
        <f>ROUND(J42*$H$1,0)</f>
        <v>2575</v>
      </c>
      <c r="J42" s="64">
        <v>2500</v>
      </c>
      <c r="K42" s="65">
        <v>1000</v>
      </c>
    </row>
    <row r="43" spans="3:11" s="57" customFormat="1" ht="18">
      <c r="C43" s="5" t="s">
        <v>55</v>
      </c>
      <c r="F43" s="5"/>
      <c r="G43" s="5"/>
      <c r="H43" s="10">
        <f>SUM(H39:H42)</f>
        <v>55085</v>
      </c>
      <c r="J43" s="66">
        <f>SUM(J39:J42)</f>
        <v>19500</v>
      </c>
      <c r="K43" s="66">
        <f>SUM(K39:K42)</f>
        <v>18000</v>
      </c>
    </row>
    <row r="44" spans="3:11" ht="15.75">
      <c r="C44" s="6"/>
      <c r="D44" s="6"/>
      <c r="E44" s="6"/>
      <c r="F44" s="6"/>
      <c r="G44" s="6"/>
      <c r="J44" s="65"/>
      <c r="K44" s="65"/>
    </row>
    <row r="45" spans="1:11" ht="15.75">
      <c r="A45" s="12" t="s">
        <v>6</v>
      </c>
      <c r="C45" s="6"/>
      <c r="D45" s="6"/>
      <c r="E45" s="6"/>
      <c r="F45" s="6"/>
      <c r="G45" s="6"/>
      <c r="J45" s="65"/>
      <c r="K45" s="65"/>
    </row>
    <row r="46" spans="3:11" ht="15.75">
      <c r="C46" s="6" t="s">
        <v>25</v>
      </c>
      <c r="D46" s="6"/>
      <c r="E46" s="6"/>
      <c r="F46" s="6"/>
      <c r="G46" s="6"/>
      <c r="H46" s="9">
        <f>ROUND(J46*1.2,0)</f>
        <v>8400</v>
      </c>
      <c r="J46" s="64">
        <v>7000</v>
      </c>
      <c r="K46" s="65">
        <v>4000</v>
      </c>
    </row>
    <row r="47" spans="3:11" ht="15.75">
      <c r="C47" s="6" t="s">
        <v>107</v>
      </c>
      <c r="D47" s="6"/>
      <c r="E47" s="6"/>
      <c r="F47" s="6"/>
      <c r="G47" s="6"/>
      <c r="H47" s="9">
        <v>2000</v>
      </c>
      <c r="J47" s="64"/>
      <c r="K47" s="65"/>
    </row>
    <row r="48" spans="3:11" ht="15.75">
      <c r="C48" s="6"/>
      <c r="D48" s="6"/>
      <c r="E48" s="6"/>
      <c r="F48" s="6"/>
      <c r="G48" s="6"/>
      <c r="J48" s="64"/>
      <c r="K48" s="65"/>
    </row>
    <row r="49" spans="1:11" ht="15.75">
      <c r="A49" s="6" t="s">
        <v>7</v>
      </c>
      <c r="C49" s="6" t="s">
        <v>26</v>
      </c>
      <c r="D49" s="6"/>
      <c r="E49" s="6"/>
      <c r="F49" s="6"/>
      <c r="G49" s="6"/>
      <c r="H49" s="9">
        <f>+J49</f>
        <v>9000</v>
      </c>
      <c r="J49" s="64">
        <v>9000</v>
      </c>
      <c r="K49" s="65">
        <v>8813</v>
      </c>
    </row>
    <row r="50" spans="1:11" ht="15.75">
      <c r="A50" s="6"/>
      <c r="C50" s="6" t="s">
        <v>27</v>
      </c>
      <c r="D50" s="6"/>
      <c r="E50" s="6"/>
      <c r="F50" s="6"/>
      <c r="G50" s="6"/>
      <c r="H50" s="9">
        <f>+J50</f>
        <v>7000</v>
      </c>
      <c r="J50" s="64">
        <v>7000</v>
      </c>
      <c r="K50" s="65">
        <v>5750</v>
      </c>
    </row>
    <row r="51" spans="1:11" ht="15.75">
      <c r="A51" s="6"/>
      <c r="C51" s="6"/>
      <c r="D51" s="6"/>
      <c r="E51" s="6"/>
      <c r="F51" s="6"/>
      <c r="G51" s="6"/>
      <c r="J51" s="64"/>
      <c r="K51" s="65"/>
    </row>
    <row r="52" spans="1:11" ht="15.75">
      <c r="A52" s="6"/>
      <c r="C52" s="6" t="s">
        <v>120</v>
      </c>
      <c r="D52" s="6"/>
      <c r="E52" s="6"/>
      <c r="F52" s="6"/>
      <c r="G52" s="6"/>
      <c r="H52" s="9">
        <v>65000</v>
      </c>
      <c r="J52" s="64">
        <v>40000</v>
      </c>
      <c r="K52" s="65">
        <v>50000</v>
      </c>
    </row>
    <row r="53" spans="1:11" ht="15.75">
      <c r="A53" s="6"/>
      <c r="C53" s="6"/>
      <c r="D53" s="6"/>
      <c r="E53" s="6"/>
      <c r="F53" s="6"/>
      <c r="G53" s="6"/>
      <c r="J53" s="65"/>
      <c r="K53" s="65"/>
    </row>
    <row r="54" spans="1:11" ht="15.75">
      <c r="A54" s="6" t="s">
        <v>8</v>
      </c>
      <c r="C54" s="6" t="s">
        <v>29</v>
      </c>
      <c r="D54" s="6"/>
      <c r="E54" s="6"/>
      <c r="F54" s="6"/>
      <c r="G54" s="6"/>
      <c r="H54" s="9">
        <f>ROUND(J54*1.2,0)</f>
        <v>7920</v>
      </c>
      <c r="J54" s="64">
        <v>6600</v>
      </c>
      <c r="K54" s="65">
        <v>7000</v>
      </c>
    </row>
    <row r="55" spans="1:11" ht="15.75">
      <c r="A55" s="43"/>
      <c r="C55" s="6" t="s">
        <v>30</v>
      </c>
      <c r="D55" s="6"/>
      <c r="E55" s="6"/>
      <c r="F55" s="6"/>
      <c r="G55" s="6"/>
      <c r="H55" s="9">
        <f>ROUND(J55*1.2,0)</f>
        <v>10560</v>
      </c>
      <c r="J55" s="64">
        <v>8800</v>
      </c>
      <c r="K55" s="65">
        <v>10000</v>
      </c>
    </row>
    <row r="56" spans="1:11" ht="15.75">
      <c r="A56" s="6"/>
      <c r="C56" s="6" t="s">
        <v>31</v>
      </c>
      <c r="D56" s="6"/>
      <c r="E56" s="6"/>
      <c r="F56" s="6"/>
      <c r="G56" s="6"/>
      <c r="H56" s="9">
        <f>ROUND(J56*1.2,0)</f>
        <v>13200</v>
      </c>
      <c r="J56" s="64">
        <v>11000</v>
      </c>
      <c r="K56" s="65">
        <v>7500</v>
      </c>
    </row>
    <row r="57" spans="1:11" ht="15.75">
      <c r="A57" s="6"/>
      <c r="C57" s="6" t="s">
        <v>32</v>
      </c>
      <c r="D57" s="6"/>
      <c r="E57" s="6"/>
      <c r="F57" s="6"/>
      <c r="G57" s="6"/>
      <c r="H57" s="9">
        <v>10000</v>
      </c>
      <c r="J57" s="64">
        <v>7500</v>
      </c>
      <c r="K57" s="65">
        <v>9000</v>
      </c>
    </row>
    <row r="58" spans="1:11" ht="15.75">
      <c r="A58" s="6"/>
      <c r="C58" s="6" t="s">
        <v>33</v>
      </c>
      <c r="D58" s="6"/>
      <c r="E58" s="6"/>
      <c r="F58" s="6"/>
      <c r="G58" s="6"/>
      <c r="H58" s="9">
        <f>ROUND(J58*1.2,0)</f>
        <v>3000</v>
      </c>
      <c r="J58" s="64">
        <v>2500</v>
      </c>
      <c r="K58" s="65">
        <v>2500</v>
      </c>
    </row>
    <row r="59" spans="1:11" ht="15.75">
      <c r="A59" s="6"/>
      <c r="C59" s="6"/>
      <c r="D59" s="6"/>
      <c r="E59" s="6"/>
      <c r="F59" s="6"/>
      <c r="G59" s="6"/>
      <c r="J59" s="65"/>
      <c r="K59" s="65"/>
    </row>
    <row r="60" spans="1:11" ht="15.75">
      <c r="A60" s="6" t="s">
        <v>9</v>
      </c>
      <c r="C60" s="6" t="s">
        <v>34</v>
      </c>
      <c r="D60" s="6"/>
      <c r="E60" s="6"/>
      <c r="F60" s="6"/>
      <c r="G60" s="6"/>
      <c r="H60" s="9">
        <v>0</v>
      </c>
      <c r="J60" s="64">
        <v>15000</v>
      </c>
      <c r="K60" s="65">
        <v>10000</v>
      </c>
    </row>
    <row r="61" spans="1:11" ht="15.75">
      <c r="A61" s="6"/>
      <c r="C61" s="6" t="s">
        <v>35</v>
      </c>
      <c r="D61" s="6"/>
      <c r="E61" s="6"/>
      <c r="F61" s="6"/>
      <c r="G61" s="26"/>
      <c r="H61" s="9">
        <f>+J61</f>
        <v>7500</v>
      </c>
      <c r="J61" s="64">
        <v>7500</v>
      </c>
      <c r="K61" s="65">
        <v>6200</v>
      </c>
    </row>
    <row r="62" spans="3:11" ht="15.75">
      <c r="C62" s="6" t="s">
        <v>36</v>
      </c>
      <c r="D62" s="6"/>
      <c r="E62" s="6"/>
      <c r="F62" s="6"/>
      <c r="G62" s="6"/>
      <c r="H62" s="9">
        <v>5000</v>
      </c>
      <c r="J62" s="64">
        <v>6600</v>
      </c>
      <c r="K62" s="65">
        <v>2000</v>
      </c>
    </row>
    <row r="63" spans="3:11" ht="15.75">
      <c r="C63" s="6" t="s">
        <v>37</v>
      </c>
      <c r="D63" s="6"/>
      <c r="E63" s="6"/>
      <c r="F63" s="6"/>
      <c r="G63" s="6"/>
      <c r="H63" s="9">
        <v>8500</v>
      </c>
      <c r="J63" s="64">
        <v>6000</v>
      </c>
      <c r="K63" s="65">
        <v>7285</v>
      </c>
    </row>
    <row r="64" spans="3:11" ht="15.75">
      <c r="C64" s="6" t="s">
        <v>38</v>
      </c>
      <c r="D64" s="6"/>
      <c r="E64" s="6"/>
      <c r="F64" s="6"/>
      <c r="G64" s="6"/>
      <c r="H64" s="9">
        <f>ROUND(J64*1.2,0)</f>
        <v>1020</v>
      </c>
      <c r="J64" s="64">
        <v>850</v>
      </c>
      <c r="K64" s="65">
        <v>850</v>
      </c>
    </row>
    <row r="65" spans="3:11" ht="15.75">
      <c r="C65" s="6"/>
      <c r="D65" s="6"/>
      <c r="E65" s="6"/>
      <c r="F65" s="6"/>
      <c r="G65" s="6"/>
      <c r="J65" s="64"/>
      <c r="K65" s="65"/>
    </row>
    <row r="66" spans="1:11" ht="15.75">
      <c r="A66" s="6" t="s">
        <v>10</v>
      </c>
      <c r="C66" s="6" t="s">
        <v>39</v>
      </c>
      <c r="D66" s="6"/>
      <c r="E66" s="6"/>
      <c r="F66" s="6"/>
      <c r="G66" s="6"/>
      <c r="H66" s="9">
        <v>6000</v>
      </c>
      <c r="J66" s="64">
        <v>4000</v>
      </c>
      <c r="K66" s="65">
        <v>5000</v>
      </c>
    </row>
    <row r="67" spans="1:11" ht="15.75">
      <c r="A67" s="6"/>
      <c r="C67" s="6" t="s">
        <v>40</v>
      </c>
      <c r="D67" s="6"/>
      <c r="E67" s="6"/>
      <c r="F67" s="6"/>
      <c r="G67" s="6"/>
      <c r="H67" s="9">
        <f>+J67</f>
        <v>2000</v>
      </c>
      <c r="J67" s="64">
        <v>2000</v>
      </c>
      <c r="K67" s="65">
        <v>1500</v>
      </c>
    </row>
    <row r="68" spans="1:11" ht="15.75">
      <c r="A68" s="6"/>
      <c r="C68" s="6" t="s">
        <v>41</v>
      </c>
      <c r="D68" s="6"/>
      <c r="E68" s="6"/>
      <c r="F68" s="6"/>
      <c r="G68" s="6"/>
      <c r="H68" s="9">
        <v>0</v>
      </c>
      <c r="J68" s="64">
        <v>0</v>
      </c>
      <c r="K68" s="65"/>
    </row>
    <row r="69" spans="1:11" ht="15.75">
      <c r="A69" s="6"/>
      <c r="C69" s="6"/>
      <c r="D69" s="6"/>
      <c r="E69" s="6"/>
      <c r="F69" s="6"/>
      <c r="G69" s="6"/>
      <c r="J69" s="64"/>
      <c r="K69" s="65"/>
    </row>
    <row r="70" spans="1:11" ht="15.75">
      <c r="A70" s="6" t="s">
        <v>11</v>
      </c>
      <c r="C70" s="6" t="s">
        <v>42</v>
      </c>
      <c r="D70" s="6"/>
      <c r="E70" s="6"/>
      <c r="F70" s="6"/>
      <c r="G70" s="6"/>
      <c r="H70" s="9">
        <f>ROUND(J70*1.2,0)</f>
        <v>3600</v>
      </c>
      <c r="J70" s="64">
        <v>3000</v>
      </c>
      <c r="K70" s="65">
        <v>1000</v>
      </c>
    </row>
    <row r="71" spans="3:11" ht="15.75">
      <c r="C71" s="6" t="s">
        <v>43</v>
      </c>
      <c r="D71" s="6"/>
      <c r="E71" s="6"/>
      <c r="F71" s="6"/>
      <c r="G71" s="6"/>
      <c r="H71" s="9">
        <f>ROUND(J71*1.2,0)</f>
        <v>4800</v>
      </c>
      <c r="J71" s="64">
        <v>4000</v>
      </c>
      <c r="K71" s="65"/>
    </row>
    <row r="72" spans="3:11" ht="15.75">
      <c r="C72" s="6" t="s">
        <v>44</v>
      </c>
      <c r="D72" s="6"/>
      <c r="E72" s="6"/>
      <c r="F72" s="6"/>
      <c r="G72" s="6"/>
      <c r="H72" s="9">
        <f>ROUND(J72*1.2,0)</f>
        <v>12000</v>
      </c>
      <c r="J72" s="64">
        <v>10000</v>
      </c>
      <c r="K72" s="65"/>
    </row>
    <row r="73" spans="3:11" ht="15.75">
      <c r="C73" s="6" t="s">
        <v>45</v>
      </c>
      <c r="D73" s="6"/>
      <c r="E73" s="6"/>
      <c r="F73" s="6"/>
      <c r="G73" s="6"/>
      <c r="H73" s="9">
        <f>ROUND(J73*1.2,0)</f>
        <v>3000</v>
      </c>
      <c r="J73" s="64">
        <v>2500</v>
      </c>
      <c r="K73" s="65">
        <v>3000</v>
      </c>
    </row>
    <row r="74" spans="3:11" ht="15.75">
      <c r="C74" s="6"/>
      <c r="D74" s="6"/>
      <c r="E74" s="6"/>
      <c r="F74" s="6"/>
      <c r="G74" s="6"/>
      <c r="J74" s="64"/>
      <c r="K74" s="65"/>
    </row>
    <row r="75" spans="3:11" ht="15.75">
      <c r="C75" s="6"/>
      <c r="D75" s="6"/>
      <c r="E75" s="6"/>
      <c r="F75" s="6"/>
      <c r="G75" s="6"/>
      <c r="J75" s="64"/>
      <c r="K75" s="65"/>
    </row>
    <row r="76" spans="1:11" ht="15.75">
      <c r="A76" s="6" t="s">
        <v>108</v>
      </c>
      <c r="C76" s="6" t="s">
        <v>130</v>
      </c>
      <c r="D76" s="6"/>
      <c r="E76" s="6"/>
      <c r="F76" s="6"/>
      <c r="G76" s="6"/>
      <c r="H76" s="9">
        <f>ROUND(J76*1.2,0)</f>
        <v>12000</v>
      </c>
      <c r="J76" s="64">
        <v>10000</v>
      </c>
      <c r="K76" s="65">
        <v>3000</v>
      </c>
    </row>
    <row r="77" spans="1:11" ht="15.75">
      <c r="A77" s="6"/>
      <c r="C77" s="6" t="s">
        <v>109</v>
      </c>
      <c r="D77" s="6"/>
      <c r="E77" s="6"/>
      <c r="F77" s="6"/>
      <c r="G77" s="6"/>
      <c r="H77" s="9">
        <v>5000</v>
      </c>
      <c r="J77" s="64"/>
      <c r="K77" s="65"/>
    </row>
    <row r="78" spans="1:11" ht="15.75">
      <c r="A78" s="6"/>
      <c r="C78" s="6" t="s">
        <v>131</v>
      </c>
      <c r="D78" s="6"/>
      <c r="E78" s="6"/>
      <c r="F78" s="6"/>
      <c r="G78" s="6"/>
      <c r="H78" s="14">
        <f>24*1500</f>
        <v>36000</v>
      </c>
      <c r="J78" s="64"/>
      <c r="K78" s="65"/>
    </row>
    <row r="79" spans="3:11" ht="15.75">
      <c r="C79" s="6"/>
      <c r="D79" s="6"/>
      <c r="E79" s="6"/>
      <c r="F79" s="6"/>
      <c r="G79" s="6"/>
      <c r="J79" s="65"/>
      <c r="K79" s="65"/>
    </row>
    <row r="80" spans="4:11" s="57" customFormat="1" ht="18.75" thickBot="1">
      <c r="D80" s="5" t="s">
        <v>51</v>
      </c>
      <c r="G80" s="59"/>
      <c r="H80" s="10">
        <f>SUM(H46:H78)</f>
        <v>242500</v>
      </c>
      <c r="J80" s="66">
        <f>SUM(J46:J78)</f>
        <v>170850</v>
      </c>
      <c r="K80" s="69">
        <f>SUM(K46:K78)</f>
        <v>144398</v>
      </c>
    </row>
    <row r="81" spans="1:11" s="60" customFormat="1" ht="18" customHeight="1" thickBot="1">
      <c r="A81" s="56" t="s">
        <v>49</v>
      </c>
      <c r="H81" s="61">
        <f>SUM(H22+H36+H43+H80)</f>
        <v>1097322.1</v>
      </c>
      <c r="J81" s="67">
        <f>SUM(J22+J36+J43+J80)</f>
        <v>879677</v>
      </c>
      <c r="K81" s="67">
        <f>SUM(K22+K36+K43+K80)</f>
        <v>807548</v>
      </c>
    </row>
  </sheetData>
  <printOptions/>
  <pageMargins left="0.17" right="0.16" top="1.22" bottom="0.5" header="0.38" footer="0"/>
  <pageSetup horizontalDpi="300" verticalDpi="300" orientation="portrait" scale="80" r:id="rId1"/>
  <headerFooter alignWithMargins="0">
    <oddHeader>&amp;C&amp;"Arial,Bold"&amp;24WESTCHESTER FAIRFIELD HEBREW ACADEMY&amp;"Arial,Regular"&amp;12
&amp;"Arial,Bold"&amp;16BUDGET FYE 6/30/02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3">
      <selection activeCell="A4" sqref="A4:E31"/>
    </sheetView>
  </sheetViews>
  <sheetFormatPr defaultColWidth="8.88671875" defaultRowHeight="15"/>
  <cols>
    <col min="1" max="1" width="17.77734375" style="0" customWidth="1"/>
    <col min="2" max="2" width="9.99609375" style="0" customWidth="1"/>
    <col min="4" max="4" width="8.99609375" style="0" bestFit="1" customWidth="1"/>
  </cols>
  <sheetData>
    <row r="1" spans="2:3" ht="15">
      <c r="B1">
        <v>1.03</v>
      </c>
      <c r="C1" t="s">
        <v>90</v>
      </c>
    </row>
    <row r="4" ht="15.75">
      <c r="B4" s="55" t="s">
        <v>95</v>
      </c>
    </row>
    <row r="6" spans="2:4" ht="15.75">
      <c r="B6" s="45" t="s">
        <v>91</v>
      </c>
      <c r="D6" s="45" t="s">
        <v>92</v>
      </c>
    </row>
    <row r="7" spans="1:4" ht="15">
      <c r="A7">
        <v>1</v>
      </c>
      <c r="B7" s="47">
        <v>35700</v>
      </c>
      <c r="C7" s="47"/>
      <c r="D7" s="47">
        <f>ROUND(B7*$B$1,0)</f>
        <v>36771</v>
      </c>
    </row>
    <row r="8" spans="1:4" ht="15">
      <c r="A8">
        <v>2</v>
      </c>
      <c r="B8" s="47">
        <v>43000</v>
      </c>
      <c r="C8" s="47"/>
      <c r="D8" s="47">
        <f aca="true" t="shared" si="0" ref="D8:D14">ROUND(B8*$B$1,0)</f>
        <v>44290</v>
      </c>
    </row>
    <row r="9" spans="1:4" ht="15">
      <c r="A9">
        <v>3</v>
      </c>
      <c r="B9" s="47">
        <v>34000</v>
      </c>
      <c r="C9" s="47"/>
      <c r="D9" s="47">
        <f t="shared" si="0"/>
        <v>35020</v>
      </c>
    </row>
    <row r="10" spans="1:4" ht="15">
      <c r="A10">
        <v>4</v>
      </c>
      <c r="B10" s="47">
        <f>49613-5000</f>
        <v>44613</v>
      </c>
      <c r="C10" s="47"/>
      <c r="D10" s="47">
        <f t="shared" si="0"/>
        <v>45951</v>
      </c>
    </row>
    <row r="11" spans="1:4" ht="15">
      <c r="A11">
        <v>5</v>
      </c>
      <c r="B11" s="47">
        <v>37800</v>
      </c>
      <c r="C11" s="47"/>
      <c r="D11" s="47">
        <f t="shared" si="0"/>
        <v>38934</v>
      </c>
    </row>
    <row r="12" spans="1:4" ht="15">
      <c r="A12">
        <v>6</v>
      </c>
      <c r="B12" s="47">
        <v>40088</v>
      </c>
      <c r="C12" s="47"/>
      <c r="D12" s="47">
        <f t="shared" si="0"/>
        <v>41291</v>
      </c>
    </row>
    <row r="13" spans="1:4" ht="15">
      <c r="A13">
        <v>7</v>
      </c>
      <c r="B13" s="47">
        <v>34000</v>
      </c>
      <c r="C13" s="47"/>
      <c r="D13" s="47">
        <f t="shared" si="0"/>
        <v>35020</v>
      </c>
    </row>
    <row r="14" spans="1:4" ht="15">
      <c r="A14">
        <v>8</v>
      </c>
      <c r="B14" s="47">
        <v>34000</v>
      </c>
      <c r="C14" s="47"/>
      <c r="D14" s="47">
        <f t="shared" si="0"/>
        <v>35020</v>
      </c>
    </row>
    <row r="15" spans="1:4" ht="15">
      <c r="A15">
        <v>9</v>
      </c>
      <c r="B15" s="47">
        <v>28000</v>
      </c>
      <c r="C15" s="47"/>
      <c r="D15" s="47">
        <v>0</v>
      </c>
    </row>
    <row r="16" spans="1:4" ht="15">
      <c r="A16" s="48" t="s">
        <v>93</v>
      </c>
      <c r="B16" s="47"/>
      <c r="C16" s="47"/>
      <c r="D16" s="47">
        <v>38000</v>
      </c>
    </row>
    <row r="17" spans="1:4" ht="15">
      <c r="A17" s="48" t="s">
        <v>93</v>
      </c>
      <c r="B17" s="50"/>
      <c r="C17" s="47" t="s">
        <v>94</v>
      </c>
      <c r="D17" s="50">
        <v>19000</v>
      </c>
    </row>
    <row r="18" spans="1:5" ht="15.75" thickBot="1">
      <c r="A18" s="49" t="s">
        <v>96</v>
      </c>
      <c r="B18" s="52"/>
      <c r="C18" s="53"/>
      <c r="D18" s="52">
        <v>40000</v>
      </c>
      <c r="E18" s="15"/>
    </row>
    <row r="19" spans="2:4" ht="15">
      <c r="B19" s="51">
        <f>SUM(B7:B18)</f>
        <v>331201</v>
      </c>
      <c r="C19" s="47"/>
      <c r="D19" s="51">
        <f>SUM(D7:D18)</f>
        <v>409297</v>
      </c>
    </row>
    <row r="23" ht="15.75">
      <c r="B23" s="55" t="s">
        <v>97</v>
      </c>
    </row>
    <row r="25" spans="1:4" ht="15">
      <c r="A25" t="s">
        <v>98</v>
      </c>
      <c r="D25" s="47">
        <v>19000</v>
      </c>
    </row>
    <row r="26" spans="1:4" ht="15">
      <c r="A26" t="s">
        <v>99</v>
      </c>
      <c r="D26" s="47">
        <v>19000</v>
      </c>
    </row>
    <row r="27" spans="1:4" ht="15">
      <c r="A27" t="s">
        <v>100</v>
      </c>
      <c r="D27" s="47">
        <v>6000</v>
      </c>
    </row>
    <row r="28" spans="1:4" ht="15">
      <c r="A28" t="s">
        <v>101</v>
      </c>
      <c r="D28" s="47">
        <v>10000</v>
      </c>
    </row>
    <row r="29" spans="1:4" ht="15">
      <c r="A29" t="s">
        <v>102</v>
      </c>
      <c r="D29" s="47">
        <v>7000</v>
      </c>
    </row>
    <row r="30" ht="15">
      <c r="A30" t="s">
        <v>103</v>
      </c>
    </row>
    <row r="32" ht="15">
      <c r="J32" t="s">
        <v>113</v>
      </c>
    </row>
    <row r="33" spans="1:4" ht="15" hidden="1">
      <c r="A33" t="s">
        <v>104</v>
      </c>
      <c r="D33">
        <v>105000</v>
      </c>
    </row>
  </sheetData>
  <printOptions/>
  <pageMargins left="0.75" right="0.75" top="1.87" bottom="1" header="0.5" footer="0.5"/>
  <pageSetup horizontalDpi="300" verticalDpi="300" orientation="portrait" r:id="rId1"/>
  <headerFooter alignWithMargins="0">
    <oddHeader>&amp;C&amp;"Arial,Bold"&amp;24WESTCHESTER FAIRFIELD ACADEMY&amp;"Arial,Regular"&amp;12
&amp;"Arial,Bold"&amp;16BUDGET FYE 6/30/02&amp;"Arial,Regular"&amp;12
&amp;"Arial,Bold"&amp;18SALARIES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D29"/>
  <sheetViews>
    <sheetView workbookViewId="0" topLeftCell="A16">
      <selection activeCell="B3" sqref="B3:F32"/>
    </sheetView>
  </sheetViews>
  <sheetFormatPr defaultColWidth="8.88671875" defaultRowHeight="15"/>
  <sheetData>
    <row r="3" spans="2:4" ht="15.75">
      <c r="B3" s="26" t="s">
        <v>84</v>
      </c>
      <c r="C3" s="26"/>
      <c r="D3" s="26"/>
    </row>
    <row r="4" spans="2:4" ht="15.75">
      <c r="B4" s="26"/>
      <c r="C4" s="26" t="s">
        <v>119</v>
      </c>
      <c r="D4" s="26"/>
    </row>
    <row r="5" spans="2:4" ht="15.75">
      <c r="B5" s="26"/>
      <c r="C5" s="26"/>
      <c r="D5" s="26" t="s">
        <v>85</v>
      </c>
    </row>
    <row r="6" spans="2:4" ht="15.75">
      <c r="B6" s="26"/>
      <c r="C6" s="26"/>
      <c r="D6" s="26"/>
    </row>
    <row r="7" spans="2:4" ht="15.75">
      <c r="B7" s="26"/>
      <c r="C7" s="26"/>
      <c r="D7" s="26"/>
    </row>
    <row r="8" spans="2:4" ht="15.75">
      <c r="B8" s="26"/>
      <c r="C8" s="26"/>
      <c r="D8" s="26"/>
    </row>
    <row r="9" spans="2:4" ht="15.75">
      <c r="B9" s="26"/>
      <c r="C9" s="26"/>
      <c r="D9" s="26"/>
    </row>
    <row r="10" spans="2:4" ht="15.75">
      <c r="B10" s="26"/>
      <c r="C10" s="26"/>
      <c r="D10" s="26"/>
    </row>
    <row r="11" spans="2:4" ht="15.75">
      <c r="B11" s="26"/>
      <c r="C11" s="26"/>
      <c r="D11" s="26"/>
    </row>
    <row r="12" spans="2:4" ht="15.75">
      <c r="B12" s="26"/>
      <c r="C12" s="26"/>
      <c r="D12" s="26"/>
    </row>
    <row r="13" spans="2:4" ht="15.75">
      <c r="B13" s="39" t="s">
        <v>111</v>
      </c>
      <c r="C13" s="26"/>
      <c r="D13" s="26"/>
    </row>
    <row r="14" spans="2:4" ht="15.75">
      <c r="B14" s="39" t="s">
        <v>83</v>
      </c>
      <c r="C14" s="26"/>
      <c r="D14" s="26"/>
    </row>
    <row r="15" spans="2:4" ht="15.75">
      <c r="B15" s="39" t="s">
        <v>80</v>
      </c>
      <c r="C15" s="26"/>
      <c r="D15" s="26"/>
    </row>
    <row r="16" spans="2:4" ht="15.75">
      <c r="B16" s="39" t="s">
        <v>81</v>
      </c>
      <c r="C16" s="26"/>
      <c r="D16" s="26"/>
    </row>
    <row r="17" spans="2:4" ht="15.75">
      <c r="B17" s="39" t="s">
        <v>82</v>
      </c>
      <c r="C17" s="26"/>
      <c r="D17" s="26"/>
    </row>
    <row r="18" spans="2:4" ht="15.75">
      <c r="B18" s="39" t="s">
        <v>88</v>
      </c>
      <c r="C18" s="26"/>
      <c r="D18" s="26"/>
    </row>
    <row r="19" ht="15.75">
      <c r="B19" s="39" t="s">
        <v>112</v>
      </c>
    </row>
    <row r="24" ht="15.75">
      <c r="D24" s="55" t="s">
        <v>114</v>
      </c>
    </row>
    <row r="26" ht="15.75">
      <c r="B26" s="54" t="s">
        <v>115</v>
      </c>
    </row>
    <row r="27" ht="15.75">
      <c r="B27" s="54" t="s">
        <v>116</v>
      </c>
    </row>
    <row r="28" ht="15.75">
      <c r="B28" s="39" t="s">
        <v>117</v>
      </c>
    </row>
    <row r="29" ht="15.75">
      <c r="B29" s="39" t="s">
        <v>118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